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lcburgerova\Desktop\slepý rozpočet byt č. 4 ve 2.NP\"/>
    </mc:Choice>
  </mc:AlternateContent>
  <bookViews>
    <workbookView xWindow="0" yWindow="0" windowWidth="28800" windowHeight="11235"/>
  </bookViews>
  <sheets>
    <sheet name="Rekapitulace stavby" sheetId="1" r:id="rId1"/>
    <sheet name="01 - Silnoproudá elektroi..." sheetId="2" r:id="rId2"/>
    <sheet name="02 - Slaboproudá elektroi..." sheetId="3" r:id="rId3"/>
    <sheet name="03 - Dodávky - Rozvaděč RB" sheetId="4" r:id="rId4"/>
    <sheet name="04 - VRN - Vedlejší rozpo..." sheetId="5" r:id="rId5"/>
  </sheets>
  <definedNames>
    <definedName name="_xlnm._FilterDatabase" localSheetId="1" hidden="1">'01 - Silnoproudá elektroi...'!$C$120:$K$167</definedName>
    <definedName name="_xlnm._FilterDatabase" localSheetId="2" hidden="1">'02 - Slaboproudá elektroi...'!$C$116:$K$122</definedName>
    <definedName name="_xlnm._FilterDatabase" localSheetId="3" hidden="1">'03 - Dodávky - Rozvaděč RB'!$C$116:$K$129</definedName>
    <definedName name="_xlnm._FilterDatabase" localSheetId="4" hidden="1">'04 - VRN - Vedlejší rozpo...'!$C$120:$K$139</definedName>
    <definedName name="_xlnm.Print_Titles" localSheetId="1">'01 - Silnoproudá elektroi...'!$120:$120</definedName>
    <definedName name="_xlnm.Print_Titles" localSheetId="2">'02 - Slaboproudá elektroi...'!$116:$116</definedName>
    <definedName name="_xlnm.Print_Titles" localSheetId="3">'03 - Dodávky - Rozvaděč RB'!$116:$116</definedName>
    <definedName name="_xlnm.Print_Titles" localSheetId="4">'04 - VRN - Vedlejší rozpo...'!$120:$120</definedName>
    <definedName name="_xlnm.Print_Titles" localSheetId="0">'Rekapitulace stavby'!$92:$92</definedName>
    <definedName name="_xlnm.Print_Area" localSheetId="1">'01 - Silnoproudá elektroi...'!$C$4:$J$76,'01 - Silnoproudá elektroi...'!$C$82:$J$102,'01 - Silnoproudá elektroi...'!$C$108:$J$167</definedName>
    <definedName name="_xlnm.Print_Area" localSheetId="2">'02 - Slaboproudá elektroi...'!$C$4:$J$76,'02 - Slaboproudá elektroi...'!$C$82:$J$98,'02 - Slaboproudá elektroi...'!$C$104:$J$122</definedName>
    <definedName name="_xlnm.Print_Area" localSheetId="3">'03 - Dodávky - Rozvaděč RB'!$C$4:$J$76,'03 - Dodávky - Rozvaděč RB'!$C$82:$J$98,'03 - Dodávky - Rozvaděč RB'!$C$104:$J$129</definedName>
    <definedName name="_xlnm.Print_Area" localSheetId="4">'04 - VRN - Vedlejší rozpo...'!$C$4:$J$76,'04 - VRN - Vedlejší rozpo...'!$C$82:$J$102,'04 - VRN - Vedlejší rozpo...'!$C$108:$J$139</definedName>
    <definedName name="_xlnm.Print_Area" localSheetId="0">'Rekapitulace stavby'!$D$4:$AO$76,'Rekapitulace stavby'!$C$82:$AQ$99</definedName>
  </definedNames>
  <calcPr calcId="152511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/>
  <c r="BI139" i="5"/>
  <c r="BH139" i="5"/>
  <c r="BG139" i="5"/>
  <c r="BF139" i="5"/>
  <c r="T139" i="5"/>
  <c r="T138" i="5"/>
  <c r="R139" i="5"/>
  <c r="R138" i="5" s="1"/>
  <c r="P139" i="5"/>
  <c r="P138" i="5"/>
  <c r="BI137" i="5"/>
  <c r="BH137" i="5"/>
  <c r="BG137" i="5"/>
  <c r="BF137" i="5"/>
  <c r="T137" i="5"/>
  <c r="T136" i="5" s="1"/>
  <c r="R137" i="5"/>
  <c r="R136" i="5"/>
  <c r="P137" i="5"/>
  <c r="P136" i="5" s="1"/>
  <c r="BI135" i="5"/>
  <c r="BH135" i="5"/>
  <c r="BG135" i="5"/>
  <c r="BF135" i="5"/>
  <c r="T135" i="5"/>
  <c r="T134" i="5"/>
  <c r="R135" i="5"/>
  <c r="R134" i="5" s="1"/>
  <c r="P135" i="5"/>
  <c r="P134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BI123" i="5"/>
  <c r="BH123" i="5"/>
  <c r="BG123" i="5"/>
  <c r="BF123" i="5"/>
  <c r="T123" i="5"/>
  <c r="T122" i="5"/>
  <c r="R123" i="5"/>
  <c r="R122" i="5"/>
  <c r="P123" i="5"/>
  <c r="P122" i="5"/>
  <c r="J117" i="5"/>
  <c r="F115" i="5"/>
  <c r="E113" i="5"/>
  <c r="J91" i="5"/>
  <c r="F89" i="5"/>
  <c r="E87" i="5"/>
  <c r="J24" i="5"/>
  <c r="E24" i="5"/>
  <c r="J118" i="5"/>
  <c r="J23" i="5"/>
  <c r="J18" i="5"/>
  <c r="E18" i="5"/>
  <c r="F92" i="5"/>
  <c r="J17" i="5"/>
  <c r="J15" i="5"/>
  <c r="E15" i="5"/>
  <c r="F117" i="5"/>
  <c r="J14" i="5"/>
  <c r="J12" i="5"/>
  <c r="J115" i="5"/>
  <c r="E7" i="5"/>
  <c r="E111" i="5"/>
  <c r="J37" i="4"/>
  <c r="J36" i="4"/>
  <c r="AY97" i="1"/>
  <c r="J35" i="4"/>
  <c r="AX97" i="1" s="1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J113" i="4"/>
  <c r="F111" i="4"/>
  <c r="E109" i="4"/>
  <c r="J91" i="4"/>
  <c r="F89" i="4"/>
  <c r="E87" i="4"/>
  <c r="J24" i="4"/>
  <c r="E24" i="4"/>
  <c r="J114" i="4"/>
  <c r="J23" i="4"/>
  <c r="J18" i="4"/>
  <c r="E18" i="4"/>
  <c r="F92" i="4"/>
  <c r="J17" i="4"/>
  <c r="J15" i="4"/>
  <c r="E15" i="4"/>
  <c r="F113" i="4"/>
  <c r="J14" i="4"/>
  <c r="J12" i="4"/>
  <c r="J111" i="4"/>
  <c r="E7" i="4"/>
  <c r="E85" i="4" s="1"/>
  <c r="J37" i="3"/>
  <c r="J36" i="3"/>
  <c r="AY96" i="1"/>
  <c r="J35" i="3"/>
  <c r="AX96" i="1" s="1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J113" i="3"/>
  <c r="F111" i="3"/>
  <c r="E109" i="3"/>
  <c r="J91" i="3"/>
  <c r="F89" i="3"/>
  <c r="E87" i="3"/>
  <c r="J24" i="3"/>
  <c r="E24" i="3"/>
  <c r="J92" i="3"/>
  <c r="J23" i="3"/>
  <c r="J18" i="3"/>
  <c r="E18" i="3"/>
  <c r="F114" i="3"/>
  <c r="J17" i="3"/>
  <c r="J15" i="3"/>
  <c r="E15" i="3"/>
  <c r="F91" i="3"/>
  <c r="J14" i="3"/>
  <c r="J12" i="3"/>
  <c r="J111" i="3" s="1"/>
  <c r="E7" i="3"/>
  <c r="E107" i="3"/>
  <c r="J37" i="2"/>
  <c r="J36" i="2"/>
  <c r="AY95" i="1"/>
  <c r="J35" i="2"/>
  <c r="AX95" i="1" s="1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J117" i="2"/>
  <c r="F115" i="2"/>
  <c r="E113" i="2"/>
  <c r="J91" i="2"/>
  <c r="F89" i="2"/>
  <c r="E87" i="2"/>
  <c r="J24" i="2"/>
  <c r="E24" i="2"/>
  <c r="J118" i="2" s="1"/>
  <c r="J23" i="2"/>
  <c r="J18" i="2"/>
  <c r="E18" i="2"/>
  <c r="F118" i="2" s="1"/>
  <c r="J17" i="2"/>
  <c r="J15" i="2"/>
  <c r="E15" i="2"/>
  <c r="F117" i="2" s="1"/>
  <c r="J14" i="2"/>
  <c r="J12" i="2"/>
  <c r="J115" i="2" s="1"/>
  <c r="E7" i="2"/>
  <c r="E111" i="2"/>
  <c r="L90" i="1"/>
  <c r="AM90" i="1"/>
  <c r="AM89" i="1"/>
  <c r="L89" i="1"/>
  <c r="AM87" i="1"/>
  <c r="L87" i="1"/>
  <c r="L85" i="1"/>
  <c r="L84" i="1"/>
  <c r="BK139" i="5"/>
  <c r="J139" i="5"/>
  <c r="BK137" i="5"/>
  <c r="J135" i="5"/>
  <c r="BK132" i="5"/>
  <c r="BK130" i="5"/>
  <c r="J128" i="5"/>
  <c r="J123" i="5"/>
  <c r="J125" i="4"/>
  <c r="BK123" i="4"/>
  <c r="J119" i="4"/>
  <c r="BK120" i="3"/>
  <c r="J166" i="2"/>
  <c r="J162" i="2"/>
  <c r="BK158" i="2"/>
  <c r="BK154" i="2"/>
  <c r="BK148" i="2"/>
  <c r="J147" i="2"/>
  <c r="J145" i="2"/>
  <c r="J142" i="2"/>
  <c r="BK141" i="2"/>
  <c r="J139" i="2"/>
  <c r="J138" i="2"/>
  <c r="BK133" i="2"/>
  <c r="BK130" i="2"/>
  <c r="BK127" i="2"/>
  <c r="J124" i="2"/>
  <c r="J137" i="5"/>
  <c r="BK135" i="5"/>
  <c r="J132" i="5"/>
  <c r="J130" i="5"/>
  <c r="BK128" i="5"/>
  <c r="BK126" i="5"/>
  <c r="BK123" i="5"/>
  <c r="BK128" i="4"/>
  <c r="BK127" i="4"/>
  <c r="BK122" i="3"/>
  <c r="BK119" i="3"/>
  <c r="J165" i="2"/>
  <c r="J160" i="2"/>
  <c r="BK156" i="2"/>
  <c r="BK153" i="2"/>
  <c r="J150" i="2"/>
  <c r="BK149" i="2"/>
  <c r="BK142" i="2"/>
  <c r="BK139" i="2"/>
  <c r="J137" i="2"/>
  <c r="J134" i="2"/>
  <c r="J133" i="2"/>
  <c r="BK128" i="2"/>
  <c r="AS94" i="1"/>
  <c r="J126" i="5"/>
  <c r="BK129" i="4"/>
  <c r="J128" i="4"/>
  <c r="J126" i="4"/>
  <c r="BK125" i="4"/>
  <c r="BK124" i="4"/>
  <c r="J123" i="4"/>
  <c r="J121" i="4"/>
  <c r="BK119" i="4"/>
  <c r="J121" i="3"/>
  <c r="BK163" i="2"/>
  <c r="BK161" i="2"/>
  <c r="J155" i="2"/>
  <c r="J154" i="2"/>
  <c r="J151" i="2"/>
  <c r="BK150" i="2"/>
  <c r="BK145" i="2"/>
  <c r="J143" i="2"/>
  <c r="BK132" i="2"/>
  <c r="BK129" i="2"/>
  <c r="BK124" i="2"/>
  <c r="J129" i="4"/>
  <c r="J127" i="4"/>
  <c r="J124" i="4"/>
  <c r="BK121" i="4"/>
  <c r="BK120" i="4"/>
  <c r="BK121" i="3"/>
  <c r="J120" i="3"/>
  <c r="J119" i="3"/>
  <c r="BK167" i="2"/>
  <c r="BK160" i="2"/>
  <c r="J153" i="2"/>
  <c r="J149" i="2"/>
  <c r="J148" i="2"/>
  <c r="BK144" i="2"/>
  <c r="BK143" i="2"/>
  <c r="BK134" i="2"/>
  <c r="J130" i="2"/>
  <c r="J127" i="2"/>
  <c r="BK126" i="4"/>
  <c r="J120" i="4"/>
  <c r="J122" i="3"/>
  <c r="J167" i="2"/>
  <c r="BK166" i="2"/>
  <c r="BK162" i="2"/>
  <c r="J161" i="2"/>
  <c r="BK157" i="2"/>
  <c r="J156" i="2"/>
  <c r="BK146" i="2"/>
  <c r="J144" i="2"/>
  <c r="BK140" i="2"/>
  <c r="BK138" i="2"/>
  <c r="BK137" i="2"/>
  <c r="BK135" i="2"/>
  <c r="J131" i="2"/>
  <c r="J126" i="2"/>
  <c r="BK123" i="2"/>
  <c r="BK165" i="2"/>
  <c r="J163" i="2"/>
  <c r="J158" i="2"/>
  <c r="J157" i="2"/>
  <c r="BK155" i="2"/>
  <c r="BK151" i="2"/>
  <c r="BK147" i="2"/>
  <c r="J146" i="2"/>
  <c r="J141" i="2"/>
  <c r="J140" i="2"/>
  <c r="J135" i="2"/>
  <c r="J132" i="2"/>
  <c r="BK131" i="2"/>
  <c r="J129" i="2"/>
  <c r="J128" i="2"/>
  <c r="BK126" i="2"/>
  <c r="J123" i="2"/>
  <c r="BK122" i="2" l="1"/>
  <c r="R136" i="2"/>
  <c r="BK159" i="2"/>
  <c r="J159" i="2"/>
  <c r="J101" i="2" s="1"/>
  <c r="BK118" i="3"/>
  <c r="J118" i="3" s="1"/>
  <c r="J97" i="3" s="1"/>
  <c r="T122" i="2"/>
  <c r="T136" i="2"/>
  <c r="T159" i="2"/>
  <c r="R118" i="3"/>
  <c r="R117" i="3" s="1"/>
  <c r="P122" i="2"/>
  <c r="BK136" i="2"/>
  <c r="J136" i="2"/>
  <c r="J99" i="2" s="1"/>
  <c r="P152" i="2"/>
  <c r="R159" i="2"/>
  <c r="P118" i="3"/>
  <c r="P117" i="3" s="1"/>
  <c r="AU96" i="1" s="1"/>
  <c r="P118" i="4"/>
  <c r="P117" i="4"/>
  <c r="AU97" i="1" s="1"/>
  <c r="P125" i="2"/>
  <c r="R125" i="2"/>
  <c r="BK152" i="2"/>
  <c r="J152" i="2" s="1"/>
  <c r="J100" i="2" s="1"/>
  <c r="P159" i="2"/>
  <c r="T118" i="4"/>
  <c r="T117" i="4" s="1"/>
  <c r="BK125" i="2"/>
  <c r="J125" i="2" s="1"/>
  <c r="J98" i="2" s="1"/>
  <c r="P136" i="2"/>
  <c r="T152" i="2"/>
  <c r="BK118" i="4"/>
  <c r="J118" i="4"/>
  <c r="J97" i="4" s="1"/>
  <c r="R125" i="5"/>
  <c r="R121" i="5" s="1"/>
  <c r="R122" i="2"/>
  <c r="R121" i="2" s="1"/>
  <c r="T125" i="2"/>
  <c r="R152" i="2"/>
  <c r="T118" i="3"/>
  <c r="T117" i="3" s="1"/>
  <c r="R118" i="4"/>
  <c r="R117" i="4" s="1"/>
  <c r="BK125" i="5"/>
  <c r="J125" i="5" s="1"/>
  <c r="J98" i="5" s="1"/>
  <c r="P125" i="5"/>
  <c r="P121" i="5"/>
  <c r="AU98" i="1" s="1"/>
  <c r="T125" i="5"/>
  <c r="T121" i="5" s="1"/>
  <c r="E85" i="2"/>
  <c r="J92" i="2"/>
  <c r="BE137" i="2"/>
  <c r="BE150" i="2"/>
  <c r="BE162" i="2"/>
  <c r="BE166" i="2"/>
  <c r="BE167" i="2"/>
  <c r="F91" i="2"/>
  <c r="BE127" i="2"/>
  <c r="BE130" i="2"/>
  <c r="BE134" i="2"/>
  <c r="BE142" i="2"/>
  <c r="BE143" i="2"/>
  <c r="BE145" i="2"/>
  <c r="BE154" i="2"/>
  <c r="BE155" i="2"/>
  <c r="BE157" i="2"/>
  <c r="BE158" i="2"/>
  <c r="BE160" i="2"/>
  <c r="J89" i="3"/>
  <c r="F92" i="3"/>
  <c r="F113" i="3"/>
  <c r="E107" i="4"/>
  <c r="BE132" i="5"/>
  <c r="BE129" i="2"/>
  <c r="BE132" i="2"/>
  <c r="BE133" i="2"/>
  <c r="BE139" i="2"/>
  <c r="BE146" i="2"/>
  <c r="BE147" i="2"/>
  <c r="F91" i="4"/>
  <c r="F114" i="4"/>
  <c r="BE119" i="4"/>
  <c r="BE123" i="4"/>
  <c r="BE128" i="4"/>
  <c r="BE123" i="2"/>
  <c r="BE126" i="2"/>
  <c r="BE128" i="2"/>
  <c r="BE131" i="2"/>
  <c r="BE144" i="2"/>
  <c r="BE148" i="2"/>
  <c r="BE149" i="2"/>
  <c r="BE153" i="2"/>
  <c r="E85" i="3"/>
  <c r="J114" i="3"/>
  <c r="J89" i="4"/>
  <c r="J92" i="4"/>
  <c r="BE126" i="4"/>
  <c r="BE127" i="4"/>
  <c r="E85" i="5"/>
  <c r="J89" i="5"/>
  <c r="F91" i="5"/>
  <c r="F118" i="5"/>
  <c r="J89" i="2"/>
  <c r="BE124" i="2"/>
  <c r="BE135" i="2"/>
  <c r="BE138" i="2"/>
  <c r="BE141" i="2"/>
  <c r="BE151" i="2"/>
  <c r="BE163" i="2"/>
  <c r="BE120" i="3"/>
  <c r="BE121" i="3"/>
  <c r="BE120" i="4"/>
  <c r="BE129" i="4"/>
  <c r="BE126" i="5"/>
  <c r="BE130" i="5"/>
  <c r="F92" i="2"/>
  <c r="BE140" i="2"/>
  <c r="BE156" i="2"/>
  <c r="BE161" i="2"/>
  <c r="BE165" i="2"/>
  <c r="BE119" i="3"/>
  <c r="BE122" i="3"/>
  <c r="BE121" i="4"/>
  <c r="BE124" i="4"/>
  <c r="BE125" i="4"/>
  <c r="J92" i="5"/>
  <c r="BE123" i="5"/>
  <c r="BE128" i="5"/>
  <c r="BE135" i="5"/>
  <c r="BE137" i="5"/>
  <c r="BE139" i="5"/>
  <c r="BK122" i="5"/>
  <c r="J122" i="5" s="1"/>
  <c r="J97" i="5" s="1"/>
  <c r="BK134" i="5"/>
  <c r="J134" i="5"/>
  <c r="J99" i="5" s="1"/>
  <c r="BK136" i="5"/>
  <c r="J136" i="5" s="1"/>
  <c r="J100" i="5" s="1"/>
  <c r="BK138" i="5"/>
  <c r="J138" i="5"/>
  <c r="J101" i="5" s="1"/>
  <c r="F35" i="3"/>
  <c r="BB96" i="1" s="1"/>
  <c r="F37" i="4"/>
  <c r="BD97" i="1" s="1"/>
  <c r="F37" i="3"/>
  <c r="BD96" i="1" s="1"/>
  <c r="F35" i="4"/>
  <c r="BB97" i="1" s="1"/>
  <c r="J34" i="5"/>
  <c r="AW98" i="1" s="1"/>
  <c r="F37" i="2"/>
  <c r="BD95" i="1" s="1"/>
  <c r="F36" i="5"/>
  <c r="BC98" i="1" s="1"/>
  <c r="F36" i="4"/>
  <c r="BC97" i="1" s="1"/>
  <c r="F36" i="3"/>
  <c r="BC96" i="1" s="1"/>
  <c r="F35" i="5"/>
  <c r="BB98" i="1" s="1"/>
  <c r="J34" i="2"/>
  <c r="AW95" i="1" s="1"/>
  <c r="J34" i="3"/>
  <c r="AW96" i="1" s="1"/>
  <c r="F34" i="2"/>
  <c r="BA95" i="1" s="1"/>
  <c r="J34" i="4"/>
  <c r="AW97" i="1" s="1"/>
  <c r="F37" i="5"/>
  <c r="BD98" i="1" s="1"/>
  <c r="F34" i="4"/>
  <c r="BA97" i="1" s="1"/>
  <c r="F34" i="5"/>
  <c r="BA98" i="1" s="1"/>
  <c r="F34" i="3"/>
  <c r="BA96" i="1" s="1"/>
  <c r="F36" i="2"/>
  <c r="BC95" i="1" s="1"/>
  <c r="F35" i="2"/>
  <c r="BB95" i="1" s="1"/>
  <c r="P121" i="2" l="1"/>
  <c r="AU95" i="1"/>
  <c r="AU94" i="1" s="1"/>
  <c r="BK121" i="2"/>
  <c r="J121" i="2"/>
  <c r="J96" i="2" s="1"/>
  <c r="T121" i="2"/>
  <c r="J122" i="2"/>
  <c r="J97" i="2"/>
  <c r="BK117" i="3"/>
  <c r="J117" i="3"/>
  <c r="BK117" i="4"/>
  <c r="J117" i="4"/>
  <c r="J96" i="4" s="1"/>
  <c r="BK121" i="5"/>
  <c r="J121" i="5" s="1"/>
  <c r="J30" i="5" s="1"/>
  <c r="AG98" i="1" s="1"/>
  <c r="AN98" i="1" s="1"/>
  <c r="J33" i="2"/>
  <c r="AV95" i="1"/>
  <c r="AT95" i="1" s="1"/>
  <c r="F33" i="3"/>
  <c r="AZ96" i="1" s="1"/>
  <c r="J33" i="5"/>
  <c r="AV98" i="1" s="1"/>
  <c r="AT98" i="1" s="1"/>
  <c r="J33" i="3"/>
  <c r="AV96" i="1"/>
  <c r="AT96" i="1" s="1"/>
  <c r="F33" i="2"/>
  <c r="AZ95" i="1" s="1"/>
  <c r="BB94" i="1"/>
  <c r="W31" i="1" s="1"/>
  <c r="BD94" i="1"/>
  <c r="W33" i="1"/>
  <c r="BA94" i="1"/>
  <c r="W30" i="1"/>
  <c r="BC94" i="1"/>
  <c r="W32" i="1"/>
  <c r="J33" i="4"/>
  <c r="AV97" i="1"/>
  <c r="AT97" i="1" s="1"/>
  <c r="J30" i="3"/>
  <c r="AG96" i="1" s="1"/>
  <c r="F33" i="4"/>
  <c r="AZ97" i="1"/>
  <c r="F33" i="5"/>
  <c r="AZ98" i="1"/>
  <c r="AN96" i="1" l="1"/>
  <c r="J39" i="5"/>
  <c r="J39" i="3"/>
  <c r="J96" i="3"/>
  <c r="J96" i="5"/>
  <c r="AZ94" i="1"/>
  <c r="AV94" i="1" s="1"/>
  <c r="AK29" i="1" s="1"/>
  <c r="AW94" i="1"/>
  <c r="AK30" i="1"/>
  <c r="J30" i="2"/>
  <c r="AG95" i="1"/>
  <c r="AN95" i="1" s="1"/>
  <c r="J30" i="4"/>
  <c r="AG97" i="1" s="1"/>
  <c r="AN97" i="1" s="1"/>
  <c r="AY94" i="1"/>
  <c r="AX94" i="1"/>
  <c r="J39" i="4" l="1"/>
  <c r="J39" i="2"/>
  <c r="W29" i="1"/>
  <c r="AG94" i="1"/>
  <c r="AT94" i="1"/>
  <c r="AN94" i="1" l="1"/>
  <c r="AK26" i="1"/>
  <c r="AK35" i="1" s="1"/>
</calcChain>
</file>

<file path=xl/sharedStrings.xml><?xml version="1.0" encoding="utf-8"?>
<sst xmlns="http://schemas.openxmlformats.org/spreadsheetml/2006/main" count="1625" uniqueCount="382">
  <si>
    <t>Export Komplet</t>
  </si>
  <si>
    <t/>
  </si>
  <si>
    <t>2.0</t>
  </si>
  <si>
    <t>ZAMOK</t>
  </si>
  <si>
    <t>False</t>
  </si>
  <si>
    <t>{7b9926a4-35b3-473d-9b1c-f2a7d63c4456}</t>
  </si>
  <si>
    <t>0,01</t>
  </si>
  <si>
    <t>15</t>
  </si>
  <si>
    <t>0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</si>
  <si>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</si>
  <si>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</si>
  <si>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</si>
  <si>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</si>
  <si>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</si>
  <si>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51B0821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</si>
  <si>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</si>
  <si>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</si>
  <si>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bytů, Balbínova 17 - BYT Č. 4 V 2NP</t>
  </si>
  <si>
    <t>KSO:</t>
  </si>
  <si>
    <t>CC-CZ:</t>
  </si>
  <si>
    <t>Místo:</t>
  </si>
  <si>
    <t>Šumperk, Balbínova 17</t>
  </si>
  <si>
    <t>Datum:</t>
  </si>
  <si>
    <t>22. 8. 2021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</si>
  <si>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</si>
  <si>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</si>
  <si>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</si>
  <si>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</si>
  <si>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</si>
  <si>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</si>
  <si>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</si>
  <si>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Ing.Pavel Matura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</si>
  <si>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</si>
  <si>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</si>
  <si>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</si>
  <si>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</si>
  <si>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</si>
  <si>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</si>
  <si>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</si>
  <si>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</si>
  <si>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</si>
  <si>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</si>
  <si>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</si>
  <si>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</si>
  <si>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</si>
  <si>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</si>
  <si>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</si>
  <si>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</si>
  <si>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</si>
  <si>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</si>
  <si>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</si>
  <si>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</si>
  <si>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</si>
  <si>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</si>
  <si>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</si>
  <si>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</si>
  <si>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</si>
  <si>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</si>
  <si>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</si>
  <si>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</si>
  <si>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</si>
  <si>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</si>
  <si>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</si>
  <si>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</si>
  <si>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</si>
  <si>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</si>
  <si>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</si>
  <si>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</si>
  <si>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</si>
  <si>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</si>
  <si>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</si>
  <si>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</si>
  <si>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</si>
  <si>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</si>
  <si>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</si>
  <si>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###NOIMPORT###</t>
  </si>
  <si>
    <t>IMPORT</t>
  </si>
  <si>
    <t>{00000000-0000-0000-0000-000000000000}</t>
  </si>
  <si>
    <t>/</t>
  </si>
  <si>
    <t>01</t>
  </si>
  <si>
    <t>Silnoproudá elektroinstalace</t>
  </si>
  <si>
    <t>STA</t>
  </si>
  <si>
    <t>1</t>
  </si>
  <si>
    <t>{f427722d-269b-422b-992b-b2add60f4954}</t>
  </si>
  <si>
    <t>2</t>
  </si>
  <si>
    <t>02</t>
  </si>
  <si>
    <t>Slaboproudá elektroinstalace</t>
  </si>
  <si>
    <t>{9f6a3ba7-33c8-49d9-b24b-3e5e179562fc}</t>
  </si>
  <si>
    <t>03</t>
  </si>
  <si>
    <t>Dodávky - Rozvaděč RB</t>
  </si>
  <si>
    <t>{614c881e-1ecf-42e4-82a1-aa923a3b1c74}</t>
  </si>
  <si>
    <t>04</t>
  </si>
  <si>
    <t>VRN - Vedlejší rozpočtové náklady</t>
  </si>
  <si>
    <t>{d0951ea0-0bd1-4739-8afc-8d25286dcd76}</t>
  </si>
  <si>
    <t>KRYCÍ LIST SOUPISU PRACÍ</t>
  </si>
  <si>
    <t>Objekt:</t>
  </si>
  <si>
    <t>01 - Silnoproudá elektroinstalace</t>
  </si>
  <si>
    <t>REKAPITULACE ČLENĚNÍ SOUPISU PRACÍ</t>
  </si>
  <si>
    <t>Kód dílu - Popis</t>
  </si>
  <si>
    <t>Cena celkem [CZK]</t>
  </si>
  <si>
    <t>Náklady ze soupisu prací</t>
  </si>
  <si>
    <t>-1</t>
  </si>
  <si>
    <t>-01 - Ukončení vodičů a kabelů</t>
  </si>
  <si>
    <t>-02 - Vodiče a kabely</t>
  </si>
  <si>
    <t>-03 - Přístroje (vypínače, tlačítka, zásuvky), design Legrand Valena Life - bílá</t>
  </si>
  <si>
    <t>-04 - Instalační materiál (trubky, krabice, svorky atd.)</t>
  </si>
  <si>
    <t>-05 - Svítidla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</si>
  <si>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</si>
  <si>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</si>
  <si>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</si>
  <si>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</si>
  <si>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</si>
  <si>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</si>
  <si>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</si>
  <si>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</si>
  <si>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</si>
  <si>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</si>
  <si>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</si>
  <si>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</si>
  <si>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</si>
  <si>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</si>
  <si>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-01</t>
  </si>
  <si>
    <t>Ukončení vodičů a kabelů</t>
  </si>
  <si>
    <t>ROZPOCET</t>
  </si>
  <si>
    <t>K</t>
  </si>
  <si>
    <t>741130001</t>
  </si>
  <si>
    <t>Ukončení vodič izolovaný do 2,5mm2 v rozváděči nebo na přístroji</t>
  </si>
  <si>
    <t>kus</t>
  </si>
  <si>
    <t>-1131914009</t>
  </si>
  <si>
    <t>3</t>
  </si>
  <si>
    <t>741130005</t>
  </si>
  <si>
    <t>Ukončení vodič izolovaný do 10 mm2 v rozváděči nebo na přístroji</t>
  </si>
  <si>
    <t>-132808511</t>
  </si>
  <si>
    <t>-02</t>
  </si>
  <si>
    <t>Vodiče a kabely</t>
  </si>
  <si>
    <t>4</t>
  </si>
  <si>
    <t>210801311</t>
  </si>
  <si>
    <t>Montáž vodiče Cu izolovaný plný a laněný s PVC pláštěm do 1 kV žíla 1,5 až 16 mm2 volně (CY, CHAH-R(V))</t>
  </si>
  <si>
    <t>m</t>
  </si>
  <si>
    <t>1649878443</t>
  </si>
  <si>
    <t>5</t>
  </si>
  <si>
    <t>M</t>
  </si>
  <si>
    <t>pol240</t>
  </si>
  <si>
    <t>Vodič CY 4 zžl (H07V-U 4 zžl)</t>
  </si>
  <si>
    <t>8</t>
  </si>
  <si>
    <t>1862334671</t>
  </si>
  <si>
    <t>44</t>
  </si>
  <si>
    <t>741122032</t>
  </si>
  <si>
    <t>Montáž kabel Cu bez ukončení uložený pod omítku plný kulatý 5x4 až 6 mm2 (CYKY)</t>
  </si>
  <si>
    <t>16</t>
  </si>
  <si>
    <t>-1204964864</t>
  </si>
  <si>
    <t>45</t>
  </si>
  <si>
    <t>SMS725</t>
  </si>
  <si>
    <t>Kabel CYKY-J 5x6 (5C), proudová zatižitelnost: vzduch/zem - 43A/51A, průměr kabelu 15.1 mm, hmotnost 0,500kg/m</t>
  </si>
  <si>
    <t>32</t>
  </si>
  <si>
    <t>-953566202</t>
  </si>
  <si>
    <t>10</t>
  </si>
  <si>
    <t>741122016</t>
  </si>
  <si>
    <t>Montáž kabel Cu bez ukončení uložený pod omítku plný kulatý 3x2,5 až 6 mm2 (CYKY)</t>
  </si>
  <si>
    <t>1613599857</t>
  </si>
  <si>
    <t>11</t>
  </si>
  <si>
    <t>SMS58</t>
  </si>
  <si>
    <t>Kabel CYKY-J 3x2,5 (3C), proudová zatižitelnost: vzduch/zem - 25A/38A, průměr kabelu 9.5mm, hmotnost 0.170kg/m</t>
  </si>
  <si>
    <t>976642318</t>
  </si>
  <si>
    <t>12</t>
  </si>
  <si>
    <t>741122015</t>
  </si>
  <si>
    <t>Montáž kabel Cu bez ukončení uložený pod omítku plný kulatý 3x1,5 mm2 (CYKY)</t>
  </si>
  <si>
    <t>2007981455</t>
  </si>
  <si>
    <t>13</t>
  </si>
  <si>
    <t>SMS59</t>
  </si>
  <si>
    <t>Kabel CYKY-J 3x1,5 (3C), proudová zatižitelnost: vzduch/zem - 20A/28A, průměr kabelu 8.6mm, hmotnost 0.120kg/m</t>
  </si>
  <si>
    <t>-1541842652</t>
  </si>
  <si>
    <t>14</t>
  </si>
  <si>
    <t>917079313</t>
  </si>
  <si>
    <t>SMS60</t>
  </si>
  <si>
    <t>Kabel CYKY-O 3x1,5 (3A)</t>
  </si>
  <si>
    <t>1631451863</t>
  </si>
  <si>
    <t>-03</t>
  </si>
  <si>
    <t>Přístroje (vypínače, tlačítka, zásuvky), design Legrand Valena Life - bílá</t>
  </si>
  <si>
    <t>741310212</t>
  </si>
  <si>
    <t>Montáž ovladač (polo)zapuštěný šroubové připojení 1/0-tlačítkový zapínací</t>
  </si>
  <si>
    <t>-991345538</t>
  </si>
  <si>
    <t>17</t>
  </si>
  <si>
    <t>SMS81</t>
  </si>
  <si>
    <t>Přístroj tlačítka s přepínacím kontaktem , řazení č. 1/0 vč.klapky, IP20</t>
  </si>
  <si>
    <t>ks</t>
  </si>
  <si>
    <t>-1414298351</t>
  </si>
  <si>
    <t>18</t>
  </si>
  <si>
    <t>741310101</t>
  </si>
  <si>
    <t>Montáž vypínač (polo)zapuštěný bezšroubové připojení 1-jednopólový</t>
  </si>
  <si>
    <t>512</t>
  </si>
  <si>
    <t>167251755</t>
  </si>
  <si>
    <t>19</t>
  </si>
  <si>
    <t>SMS102</t>
  </si>
  <si>
    <t>Přístroj spínače jednopoloveho , řazení č. 1 vč.klapky, IP20</t>
  </si>
  <si>
    <t>1581205624</t>
  </si>
  <si>
    <t>20</t>
  </si>
  <si>
    <t>741310231</t>
  </si>
  <si>
    <t>Montáž přepínač (polo)zapuštěný šroubové připojení 5-seriový</t>
  </si>
  <si>
    <t>-748663604</t>
  </si>
  <si>
    <t>21</t>
  </si>
  <si>
    <t>SMS82</t>
  </si>
  <si>
    <t>Přístroj přepínače sériového , řazení č. 5 vč.klapky, IP20</t>
  </si>
  <si>
    <t>1836135973</t>
  </si>
  <si>
    <t>22</t>
  </si>
  <si>
    <t>741310233</t>
  </si>
  <si>
    <t>Montáž přepínač (polo)zapuštěný šroubové připojení 6-střídavý</t>
  </si>
  <si>
    <t>283885052</t>
  </si>
  <si>
    <t>23</t>
  </si>
  <si>
    <t>SMS83</t>
  </si>
  <si>
    <t>Přístroj přepínače střídavého, řazení č. 6, vč.klapky, IP20</t>
  </si>
  <si>
    <t>-572521730</t>
  </si>
  <si>
    <t>24</t>
  </si>
  <si>
    <t>741313042</t>
  </si>
  <si>
    <t>Montáž zásuvka (polo)zapuštěná šroubové připojení 2P+PE dvojí zapojení - průběžná</t>
  </si>
  <si>
    <t>339130789</t>
  </si>
  <si>
    <t>25</t>
  </si>
  <si>
    <t>SMS87</t>
  </si>
  <si>
    <t>Zásuvka jednonásobná , 10/16A, 230V bílá, IP20</t>
  </si>
  <si>
    <t>357947189</t>
  </si>
  <si>
    <t>26</t>
  </si>
  <si>
    <t>741311004</t>
  </si>
  <si>
    <t>Montáž čidlo pohybu nástěnné se zapojením vodičů</t>
  </si>
  <si>
    <t>-1864658578</t>
  </si>
  <si>
    <t>27</t>
  </si>
  <si>
    <t>SMS101</t>
  </si>
  <si>
    <t>Snímač pohybu stropní, 230V/16A,360 °,0-12m,3-1000lx</t>
  </si>
  <si>
    <t>-1630231466</t>
  </si>
  <si>
    <t>28</t>
  </si>
  <si>
    <t>742210121</t>
  </si>
  <si>
    <t>Montáž hlásiče automatického bodového</t>
  </si>
  <si>
    <t>-1042471222</t>
  </si>
  <si>
    <t>29</t>
  </si>
  <si>
    <t>SIE105</t>
  </si>
  <si>
    <t>Detektor kouře autonomní , bílý, napájení 230V vč. záložní 9V baterie, opt. a akust. sign.</t>
  </si>
  <si>
    <t>1642461902</t>
  </si>
  <si>
    <t>30</t>
  </si>
  <si>
    <t>SMS109</t>
  </si>
  <si>
    <t>Rámeček pro přístroje (zásuvky, vypínače), bílý - náklady na MODUL</t>
  </si>
  <si>
    <t>MOD</t>
  </si>
  <si>
    <t>-2060463066</t>
  </si>
  <si>
    <t>-04</t>
  </si>
  <si>
    <t>Instalační materiál (trubky, krabice, svorky atd.)</t>
  </si>
  <si>
    <t>31</t>
  </si>
  <si>
    <t>741112061</t>
  </si>
  <si>
    <t>Montáž krabice přístrojová zapuštěná plastová kruhová</t>
  </si>
  <si>
    <t>-1035746674</t>
  </si>
  <si>
    <t>SMS70</t>
  </si>
  <si>
    <t>Krabice přístrojová, H43 mm, PVC, A1-D, pro spojení ve svislém i vodorovném směru s roztečí 71 nebo 81 mm</t>
  </si>
  <si>
    <t>KS</t>
  </si>
  <si>
    <t>-1965463977</t>
  </si>
  <si>
    <t>33</t>
  </si>
  <si>
    <t>741112061.1</t>
  </si>
  <si>
    <t>769967941</t>
  </si>
  <si>
    <t>34</t>
  </si>
  <si>
    <t>SMS71</t>
  </si>
  <si>
    <t>Krabice přístrojová, hluboká, H66 mm, PVC, A1-D, pro spojení v souvislou řadu s roztečí 71 mm</t>
  </si>
  <si>
    <t>861512720</t>
  </si>
  <si>
    <t>35</t>
  </si>
  <si>
    <t>741110062</t>
  </si>
  <si>
    <t>Montáž trubka plastová ohebná D přes 23 do 35 mm uložená pod omítku</t>
  </si>
  <si>
    <t>1000283629</t>
  </si>
  <si>
    <t>36</t>
  </si>
  <si>
    <t>SMS76</t>
  </si>
  <si>
    <t>Trubka, pro instalaci na povrch, do omítky nebo pod omítku, vhodná pro montáž do dutých zdí, příček, stropů, střední mechanická odolnost (750 N/5 cm), 25/18,3 mm, tř. hořl. hmot A-C3</t>
  </si>
  <si>
    <t>-225976155</t>
  </si>
  <si>
    <t>-05</t>
  </si>
  <si>
    <t>Svítidla</t>
  </si>
  <si>
    <t>37</t>
  </si>
  <si>
    <t>741372022</t>
  </si>
  <si>
    <t>Montáž svítidlo LED bytové přisazené nástěnné panelové do 0,36 m2</t>
  </si>
  <si>
    <t>-1059433911</t>
  </si>
  <si>
    <t>38</t>
  </si>
  <si>
    <t>pol463</t>
  </si>
  <si>
    <t>Nástěnné LED svítidlo 8W, 970lm, 230V/50Hz,IP43, rozměry 280x80 mm, třívrstvé sklo TRIPLEX OPÁL (matované), barva bílá</t>
  </si>
  <si>
    <t>1954137322</t>
  </si>
  <si>
    <t>39</t>
  </si>
  <si>
    <t>741370003</t>
  </si>
  <si>
    <t>Montáž svítidlo žárovkové bytové stropní přisazené 2 zdroje</t>
  </si>
  <si>
    <t>1811486383</t>
  </si>
  <si>
    <t>40</t>
  </si>
  <si>
    <t>SMS118</t>
  </si>
  <si>
    <t>Nástěnné přisazené svítidlo s opálovým skleněným krytem, průměr 420mm, výška 101mm, 230V/2xE27 75W, IP43</t>
  </si>
  <si>
    <t>-1897668828</t>
  </si>
  <si>
    <t>P</t>
  </si>
  <si>
    <t>Poznámka k položce:_x000D_
Označení svítidla v projektové dokumentaci - E1</t>
  </si>
  <si>
    <t>41</t>
  </si>
  <si>
    <t>SMS117</t>
  </si>
  <si>
    <t>LED žárovka LED Classic 60W E27/827</t>
  </si>
  <si>
    <t>-1353415015</t>
  </si>
  <si>
    <t>42</t>
  </si>
  <si>
    <t>741370001</t>
  </si>
  <si>
    <t>Montáž svítidlo žárovkové bytové stropní přisazené 1 zdroj bez skla</t>
  </si>
  <si>
    <t>1588465693</t>
  </si>
  <si>
    <t>43</t>
  </si>
  <si>
    <t>E7</t>
  </si>
  <si>
    <t>Kuchyňské LED svítidlo s vypínačem, 28xSMD,5W,34cm, bílá barva</t>
  </si>
  <si>
    <t>1008364932</t>
  </si>
  <si>
    <t>02 - Slaboproudá elektroinstalace</t>
  </si>
  <si>
    <t>-01 - Bytový zvonek</t>
  </si>
  <si>
    <t>Bytový zvonek</t>
  </si>
  <si>
    <t>-107447182</t>
  </si>
  <si>
    <t>-119770483</t>
  </si>
  <si>
    <t>HZS2231</t>
  </si>
  <si>
    <t>Hodinová zúčtovací sazba elektrikář</t>
  </si>
  <si>
    <t>hod</t>
  </si>
  <si>
    <t>-1818339432</t>
  </si>
  <si>
    <t>DNS-002</t>
  </si>
  <si>
    <t>Domovní bytový zvonek s napájením 230V, bílý plastový kryt a možnost regulace hlasitosti vyzvánění.</t>
  </si>
  <si>
    <t>-45881118</t>
  </si>
  <si>
    <t>03 - Dodávky - Rozvaděč RB</t>
  </si>
  <si>
    <t>-01 - RB - Bytový rozvaděč</t>
  </si>
  <si>
    <t>RB - Bytový rozvaděč</t>
  </si>
  <si>
    <t>741210002</t>
  </si>
  <si>
    <t>Montáž rozvodnice oceloplechová nebo plastová běžná do 50 kg</t>
  </si>
  <si>
    <t>75112916</t>
  </si>
  <si>
    <t>PVL7180101-KSZ-RH01</t>
  </si>
  <si>
    <t>Protokol o kusové zkoušce, výrobní dokumentace</t>
  </si>
  <si>
    <t>-1662029996</t>
  </si>
  <si>
    <t>HZS2221</t>
  </si>
  <si>
    <t>-161891183</t>
  </si>
  <si>
    <t>Poznámka k položce:_x000D_
Výroba  a kompletace rozvaděče.</t>
  </si>
  <si>
    <t>PVL7180101-SB1-RH01</t>
  </si>
  <si>
    <t>Propojovací sběrnice, vodiče, označení, popisy, výstražné tabulky a ostatní příslušenství</t>
  </si>
  <si>
    <t>-1529839818</t>
  </si>
  <si>
    <t>SMS710</t>
  </si>
  <si>
    <t>Rozvodnice pod omítku, ocelové dveře, pod omítku, Počet modulů: 36+6, počet řad 3, IP30/20, Celkový rozměr ( včetně rámečku): 359x589x96,5 mm</t>
  </si>
  <si>
    <t>-553942701</t>
  </si>
  <si>
    <t>6</t>
  </si>
  <si>
    <t>SMS33</t>
  </si>
  <si>
    <t>L1-L2-L3 - Modulový kombinovaný svodič přepětí třídy T1+T2 (I+II, B+C) pro sítě TN-C 400V/230V/50Hz, Iimp=12,5kA (10/350 µs), Up(5kA)=920V (8/20 µs), Imax=25kA</t>
  </si>
  <si>
    <t>-2084035124</t>
  </si>
  <si>
    <t>7</t>
  </si>
  <si>
    <t>SMS20</t>
  </si>
  <si>
    <t>Hlavní vypínač na DIN lištu, modulový, Ith=25A, 20A/AC-23A/415V, uzamykatelný na visací zámek</t>
  </si>
  <si>
    <t>456234428</t>
  </si>
  <si>
    <t>21-621</t>
  </si>
  <si>
    <t>Proudový chránič s nadproudovou ochranou modulový, 1+N/10A/C/0,03/A, 1+N-pólový, In=10A, IΔn=30mA, charakteristika C, typ A, Iraz=250A/8/20 µs, Ik=10kA</t>
  </si>
  <si>
    <t>-1976503531</t>
  </si>
  <si>
    <t>SMS44</t>
  </si>
  <si>
    <t>Jistič modulový 16A/1/B, 1-pólový, In=16A, charakteristika B, Ik=10kA</t>
  </si>
  <si>
    <t>-1841063169</t>
  </si>
  <si>
    <t>SMS502</t>
  </si>
  <si>
    <t>Proudový chránič modulový 2P/25/0,03/A, 2-pólový, In=25A, IΔn=30mA, typ A, Iraz=250A/8/20 µs, Ik=10kA</t>
  </si>
  <si>
    <t>680806879</t>
  </si>
  <si>
    <t>04 - VRN - Vedlejší rozpočtové náklady</t>
  </si>
  <si>
    <t>-01 - Revize elektroinstalace</t>
  </si>
  <si>
    <t>-02 - Pomocné stavební práce při elektromontážích</t>
  </si>
  <si>
    <t>-03 - Dokumentace skutečného stavu</t>
  </si>
  <si>
    <t>-04 - Úpravy v elektroměrovém rozvaděči RE</t>
  </si>
  <si>
    <t>-05 - Demontáž stávající elektroinstalace</t>
  </si>
  <si>
    <t>Revize elektroinstalace</t>
  </si>
  <si>
    <t>741810001</t>
  </si>
  <si>
    <t>Celková prohlídka elektrického rozvodu a zařízení do 100 000,- Kč</t>
  </si>
  <si>
    <t>-411502617</t>
  </si>
  <si>
    <t>PSC</t>
  </si>
  <si>
    <t xml:space="preserve">Poznámka k souboru cen:_x000D_
1. Ceny -0001 až -0011 jsou určeny pro objem montážních prací včetně všech nákladů. </t>
  </si>
  <si>
    <t>Pomocné stavební práce při elektromontážích</t>
  </si>
  <si>
    <t>460680411</t>
  </si>
  <si>
    <t>Vysekání kapes a výklenků ve zdivu betonovém pro krabice 7x7x5 cm</t>
  </si>
  <si>
    <t>-884260325</t>
  </si>
  <si>
    <t xml:space="preserve">Poznámka k souboru cen:_x000D_
1. V cenách -0011 až -0013 nejsou započteny náklady na dodávku tvárnic. Tato dodávka se oceňuje ve specifikaci. </t>
  </si>
  <si>
    <t>460680501</t>
  </si>
  <si>
    <t>Vysekání rýh pro montáž trubek a kabelů ve zdivu betonovém hloubky do 3 cm a šířky do 3 cm</t>
  </si>
  <si>
    <t>673187497</t>
  </si>
  <si>
    <t>460680512</t>
  </si>
  <si>
    <t>Vysekání rýh pro montáž trubek a kabelů ve zdivu betonovém hloubky do 5 cm a šířky do 5 cm</t>
  </si>
  <si>
    <t>-1161026907</t>
  </si>
  <si>
    <t>460690071</t>
  </si>
  <si>
    <t>Osazení hmoždinek včetně vyvrtání otvoru ve stropech železobetonových průměru do 8 mm</t>
  </si>
  <si>
    <t>-1970453722</t>
  </si>
  <si>
    <t xml:space="preserve">Poznámka k souboru cen:_x000D_
1. V cenách -0001 a -0002 nejsou započteny náklady na dodávku kotevních prvků a vstřelovacích hřebů. Tato dodávka se oceňuje ve specifikaci. 2. V ceně -0002 se množství měrných jednotek určuje v kusech vstřelovacích hřebů. </t>
  </si>
  <si>
    <t>Dokumentace skutečného stavu</t>
  </si>
  <si>
    <t>013254000</t>
  </si>
  <si>
    <t>Dokumentace skutečného provedení stavby</t>
  </si>
  <si>
    <t>kpl</t>
  </si>
  <si>
    <t>1024</t>
  </si>
  <si>
    <t>-698271101</t>
  </si>
  <si>
    <t>Úpravy v elektroměrovém rozvaděči RE</t>
  </si>
  <si>
    <t>674833659</t>
  </si>
  <si>
    <t>Demontáž stávající elektroinstalace</t>
  </si>
  <si>
    <t>1816075662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</si>
</sst>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0" fontId="7" fillId="0" borderId="15" xfId="0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0" fillId="2" borderId="19" xfId="0" applyFont="1" applyFill="1" applyBorder="1" applyAlignment="1" applyProtection="1">
      <alignment horizontal="left" vertical="center"/>
      <protection locked="0"/>
    </xf>
    <xf numFmtId="0" fontId="3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0" fontId="19" fillId="0" borderId="21" xfId="0" applyFont="1" applyBorder="1" applyAlignment="1" applyProtection="1">
      <alignment horizontal="left"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51"/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5" t="s">
        <v>14</v>
      </c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6"/>
      <c r="AC5" s="236"/>
      <c r="AD5" s="236"/>
      <c r="AE5" s="236"/>
      <c r="AF5" s="236"/>
      <c r="AG5" s="236"/>
      <c r="AH5" s="236"/>
      <c r="AI5" s="236"/>
      <c r="AJ5" s="236"/>
      <c r="AK5" s="236"/>
      <c r="AL5" s="236"/>
      <c r="AM5" s="236"/>
      <c r="AN5" s="236"/>
      <c r="AO5" s="236"/>
      <c r="AP5" s="18"/>
      <c r="AQ5" s="18"/>
      <c r="AR5" s="16"/>
      <c r="BE5" s="232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237" t="s">
        <v>17</v>
      </c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236"/>
      <c r="AC6" s="236"/>
      <c r="AD6" s="236"/>
      <c r="AE6" s="236"/>
      <c r="AF6" s="236"/>
      <c r="AG6" s="236"/>
      <c r="AH6" s="236"/>
      <c r="AI6" s="236"/>
      <c r="AJ6" s="236"/>
      <c r="AK6" s="236"/>
      <c r="AL6" s="236"/>
      <c r="AM6" s="236"/>
      <c r="AN6" s="236"/>
      <c r="AO6" s="236"/>
      <c r="AP6" s="18"/>
      <c r="AQ6" s="18"/>
      <c r="AR6" s="16"/>
      <c r="BE6" s="233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233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233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33"/>
      <c r="BS9" s="13" t="s">
        <v>6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33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233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33"/>
      <c r="BS12" s="13" t="s">
        <v>6</v>
      </c>
    </row>
    <row r="13" spans="1:74" s="1" customFormat="1" ht="12" customHeight="1">
      <c r="B13" s="17"/>
      <c r="C13" s="18"/>
      <c r="D13" s="25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29</v>
      </c>
      <c r="AO13" s="18"/>
      <c r="AP13" s="18"/>
      <c r="AQ13" s="18"/>
      <c r="AR13" s="16"/>
      <c r="BE13" s="233"/>
      <c r="BS13" s="13" t="s">
        <v>6</v>
      </c>
    </row>
    <row r="14" spans="1:74" ht="12.75">
      <c r="B14" s="17"/>
      <c r="C14" s="18"/>
      <c r="D14" s="18"/>
      <c r="E14" s="238" t="s">
        <v>29</v>
      </c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  <c r="W14" s="239"/>
      <c r="X14" s="239"/>
      <c r="Y14" s="239"/>
      <c r="Z14" s="239"/>
      <c r="AA14" s="239"/>
      <c r="AB14" s="239"/>
      <c r="AC14" s="239"/>
      <c r="AD14" s="239"/>
      <c r="AE14" s="239"/>
      <c r="AF14" s="239"/>
      <c r="AG14" s="239"/>
      <c r="AH14" s="239"/>
      <c r="AI14" s="239"/>
      <c r="AJ14" s="239"/>
      <c r="AK14" s="25" t="s">
        <v>27</v>
      </c>
      <c r="AL14" s="18"/>
      <c r="AM14" s="18"/>
      <c r="AN14" s="27" t="s">
        <v>29</v>
      </c>
      <c r="AO14" s="18"/>
      <c r="AP14" s="18"/>
      <c r="AQ14" s="18"/>
      <c r="AR14" s="16"/>
      <c r="BE14" s="233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33"/>
      <c r="BS15" s="13" t="s">
        <v>4</v>
      </c>
    </row>
    <row r="16" spans="1:74" s="1" customFormat="1" ht="12" customHeight="1">
      <c r="B16" s="17"/>
      <c r="C16" s="18"/>
      <c r="D16" s="25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33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31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233"/>
      <c r="BS17" s="13" t="s">
        <v>32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33"/>
      <c r="BS18" s="13" t="s">
        <v>6</v>
      </c>
    </row>
    <row r="19" spans="1:71" s="1" customFormat="1" ht="12" customHeight="1">
      <c r="B19" s="17"/>
      <c r="C19" s="18"/>
      <c r="D19" s="25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33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26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33"/>
      <c r="BS20" s="13" t="s">
        <v>32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33"/>
    </row>
    <row r="22" spans="1:71" s="1" customFormat="1" ht="12" customHeight="1">
      <c r="B22" s="17"/>
      <c r="C22" s="18"/>
      <c r="D22" s="25" t="s">
        <v>34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33"/>
    </row>
    <row r="23" spans="1:71" s="1" customFormat="1" ht="16.5" customHeight="1">
      <c r="B23" s="17"/>
      <c r="C23" s="18"/>
      <c r="D23" s="18"/>
      <c r="E23" s="240" t="s">
        <v>1</v>
      </c>
      <c r="F23" s="240"/>
      <c r="G23" s="240"/>
      <c r="H23" s="240"/>
      <c r="I23" s="240"/>
      <c r="J23" s="240"/>
      <c r="K23" s="240"/>
      <c r="L23" s="240"/>
      <c r="M23" s="240"/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240"/>
      <c r="Y23" s="240"/>
      <c r="Z23" s="240"/>
      <c r="AA23" s="240"/>
      <c r="AB23" s="240"/>
      <c r="AC23" s="240"/>
      <c r="AD23" s="240"/>
      <c r="AE23" s="240"/>
      <c r="AF23" s="240"/>
      <c r="AG23" s="240"/>
      <c r="AH23" s="240"/>
      <c r="AI23" s="240"/>
      <c r="AJ23" s="240"/>
      <c r="AK23" s="240"/>
      <c r="AL23" s="240"/>
      <c r="AM23" s="240"/>
      <c r="AN23" s="240"/>
      <c r="AO23" s="18"/>
      <c r="AP23" s="18"/>
      <c r="AQ23" s="18"/>
      <c r="AR23" s="16"/>
      <c r="BE23" s="233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33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33"/>
    </row>
    <row r="26" spans="1:71" s="2" customFormat="1" ht="25.9" customHeight="1">
      <c r="A26" s="30"/>
      <c r="B26" s="31"/>
      <c r="C26" s="32"/>
      <c r="D26" s="33" t="s">
        <v>35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41">
        <f>ROUND(AG94,2)</f>
        <v>0</v>
      </c>
      <c r="AL26" s="242"/>
      <c r="AM26" s="242"/>
      <c r="AN26" s="242"/>
      <c r="AO26" s="242"/>
      <c r="AP26" s="32"/>
      <c r="AQ26" s="32"/>
      <c r="AR26" s="35"/>
      <c r="BE26" s="233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33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43" t="s">
        <v>36</v>
      </c>
      <c r="M28" s="243"/>
      <c r="N28" s="243"/>
      <c r="O28" s="243"/>
      <c r="P28" s="243"/>
      <c r="Q28" s="32"/>
      <c r="R28" s="32"/>
      <c r="S28" s="32"/>
      <c r="T28" s="32"/>
      <c r="U28" s="32"/>
      <c r="V28" s="32"/>
      <c r="W28" s="243" t="s">
        <v>37</v>
      </c>
      <c r="X28" s="243"/>
      <c r="Y28" s="243"/>
      <c r="Z28" s="243"/>
      <c r="AA28" s="243"/>
      <c r="AB28" s="243"/>
      <c r="AC28" s="243"/>
      <c r="AD28" s="243"/>
      <c r="AE28" s="243"/>
      <c r="AF28" s="32"/>
      <c r="AG28" s="32"/>
      <c r="AH28" s="32"/>
      <c r="AI28" s="32"/>
      <c r="AJ28" s="32"/>
      <c r="AK28" s="243" t="s">
        <v>38</v>
      </c>
      <c r="AL28" s="243"/>
      <c r="AM28" s="243"/>
      <c r="AN28" s="243"/>
      <c r="AO28" s="243"/>
      <c r="AP28" s="32"/>
      <c r="AQ28" s="32"/>
      <c r="AR28" s="35"/>
      <c r="BE28" s="233"/>
    </row>
    <row r="29" spans="1:71" s="3" customFormat="1" ht="14.45" customHeight="1">
      <c r="B29" s="36"/>
      <c r="C29" s="37"/>
      <c r="D29" s="25" t="s">
        <v>39</v>
      </c>
      <c r="E29" s="37"/>
      <c r="F29" s="25" t="s">
        <v>40</v>
      </c>
      <c r="G29" s="37"/>
      <c r="H29" s="37"/>
      <c r="I29" s="37"/>
      <c r="J29" s="37"/>
      <c r="K29" s="37"/>
      <c r="L29" s="246">
        <v>0.15</v>
      </c>
      <c r="M29" s="245"/>
      <c r="N29" s="245"/>
      <c r="O29" s="245"/>
      <c r="P29" s="245"/>
      <c r="Q29" s="37"/>
      <c r="R29" s="37"/>
      <c r="S29" s="37"/>
      <c r="T29" s="37"/>
      <c r="U29" s="37"/>
      <c r="V29" s="37"/>
      <c r="W29" s="244">
        <f>ROUND(AZ94, 2)</f>
        <v>0</v>
      </c>
      <c r="X29" s="245"/>
      <c r="Y29" s="245"/>
      <c r="Z29" s="245"/>
      <c r="AA29" s="245"/>
      <c r="AB29" s="245"/>
      <c r="AC29" s="245"/>
      <c r="AD29" s="245"/>
      <c r="AE29" s="245"/>
      <c r="AF29" s="37"/>
      <c r="AG29" s="37"/>
      <c r="AH29" s="37"/>
      <c r="AI29" s="37"/>
      <c r="AJ29" s="37"/>
      <c r="AK29" s="244">
        <f>ROUND(AV94, 2)</f>
        <v>0</v>
      </c>
      <c r="AL29" s="245"/>
      <c r="AM29" s="245"/>
      <c r="AN29" s="245"/>
      <c r="AO29" s="245"/>
      <c r="AP29" s="37"/>
      <c r="AQ29" s="37"/>
      <c r="AR29" s="38"/>
      <c r="BE29" s="234"/>
    </row>
    <row r="30" spans="1:71" s="3" customFormat="1" ht="14.45" customHeight="1">
      <c r="B30" s="36"/>
      <c r="C30" s="37"/>
      <c r="D30" s="37"/>
      <c r="E30" s="37"/>
      <c r="F30" s="25" t="s">
        <v>41</v>
      </c>
      <c r="G30" s="37"/>
      <c r="H30" s="37"/>
      <c r="I30" s="37"/>
      <c r="J30" s="37"/>
      <c r="K30" s="37"/>
      <c r="L30" s="246">
        <v>0</v>
      </c>
      <c r="M30" s="245"/>
      <c r="N30" s="245"/>
      <c r="O30" s="245"/>
      <c r="P30" s="245"/>
      <c r="Q30" s="37"/>
      <c r="R30" s="37"/>
      <c r="S30" s="37"/>
      <c r="T30" s="37"/>
      <c r="U30" s="37"/>
      <c r="V30" s="37"/>
      <c r="W30" s="244">
        <f>ROUND(BA94, 2)</f>
        <v>0</v>
      </c>
      <c r="X30" s="245"/>
      <c r="Y30" s="245"/>
      <c r="Z30" s="245"/>
      <c r="AA30" s="245"/>
      <c r="AB30" s="245"/>
      <c r="AC30" s="245"/>
      <c r="AD30" s="245"/>
      <c r="AE30" s="245"/>
      <c r="AF30" s="37"/>
      <c r="AG30" s="37"/>
      <c r="AH30" s="37"/>
      <c r="AI30" s="37"/>
      <c r="AJ30" s="37"/>
      <c r="AK30" s="244">
        <f>ROUND(AW94, 2)</f>
        <v>0</v>
      </c>
      <c r="AL30" s="245"/>
      <c r="AM30" s="245"/>
      <c r="AN30" s="245"/>
      <c r="AO30" s="245"/>
      <c r="AP30" s="37"/>
      <c r="AQ30" s="37"/>
      <c r="AR30" s="38"/>
      <c r="BE30" s="234"/>
    </row>
    <row r="31" spans="1:71" s="3" customFormat="1" ht="14.45" hidden="1" customHeight="1">
      <c r="B31" s="36"/>
      <c r="C31" s="37"/>
      <c r="D31" s="37"/>
      <c r="E31" s="37"/>
      <c r="F31" s="25" t="s">
        <v>42</v>
      </c>
      <c r="G31" s="37"/>
      <c r="H31" s="37"/>
      <c r="I31" s="37"/>
      <c r="J31" s="37"/>
      <c r="K31" s="37"/>
      <c r="L31" s="246">
        <v>0.15</v>
      </c>
      <c r="M31" s="245"/>
      <c r="N31" s="245"/>
      <c r="O31" s="245"/>
      <c r="P31" s="245"/>
      <c r="Q31" s="37"/>
      <c r="R31" s="37"/>
      <c r="S31" s="37"/>
      <c r="T31" s="37"/>
      <c r="U31" s="37"/>
      <c r="V31" s="37"/>
      <c r="W31" s="244">
        <f>ROUND(BB94, 2)</f>
        <v>0</v>
      </c>
      <c r="X31" s="245"/>
      <c r="Y31" s="245"/>
      <c r="Z31" s="245"/>
      <c r="AA31" s="245"/>
      <c r="AB31" s="245"/>
      <c r="AC31" s="245"/>
      <c r="AD31" s="245"/>
      <c r="AE31" s="245"/>
      <c r="AF31" s="37"/>
      <c r="AG31" s="37"/>
      <c r="AH31" s="37"/>
      <c r="AI31" s="37"/>
      <c r="AJ31" s="37"/>
      <c r="AK31" s="244">
        <v>0</v>
      </c>
      <c r="AL31" s="245"/>
      <c r="AM31" s="245"/>
      <c r="AN31" s="245"/>
      <c r="AO31" s="245"/>
      <c r="AP31" s="37"/>
      <c r="AQ31" s="37"/>
      <c r="AR31" s="38"/>
      <c r="BE31" s="234"/>
    </row>
    <row r="32" spans="1:71" s="3" customFormat="1" ht="14.45" hidden="1" customHeight="1">
      <c r="B32" s="36"/>
      <c r="C32" s="37"/>
      <c r="D32" s="37"/>
      <c r="E32" s="37"/>
      <c r="F32" s="25" t="s">
        <v>43</v>
      </c>
      <c r="G32" s="37"/>
      <c r="H32" s="37"/>
      <c r="I32" s="37"/>
      <c r="J32" s="37"/>
      <c r="K32" s="37"/>
      <c r="L32" s="246">
        <v>0</v>
      </c>
      <c r="M32" s="245"/>
      <c r="N32" s="245"/>
      <c r="O32" s="245"/>
      <c r="P32" s="245"/>
      <c r="Q32" s="37"/>
      <c r="R32" s="37"/>
      <c r="S32" s="37"/>
      <c r="T32" s="37"/>
      <c r="U32" s="37"/>
      <c r="V32" s="37"/>
      <c r="W32" s="244">
        <f>ROUND(BC94, 2)</f>
        <v>0</v>
      </c>
      <c r="X32" s="245"/>
      <c r="Y32" s="245"/>
      <c r="Z32" s="245"/>
      <c r="AA32" s="245"/>
      <c r="AB32" s="245"/>
      <c r="AC32" s="245"/>
      <c r="AD32" s="245"/>
      <c r="AE32" s="245"/>
      <c r="AF32" s="37"/>
      <c r="AG32" s="37"/>
      <c r="AH32" s="37"/>
      <c r="AI32" s="37"/>
      <c r="AJ32" s="37"/>
      <c r="AK32" s="244">
        <v>0</v>
      </c>
      <c r="AL32" s="245"/>
      <c r="AM32" s="245"/>
      <c r="AN32" s="245"/>
      <c r="AO32" s="245"/>
      <c r="AP32" s="37"/>
      <c r="AQ32" s="37"/>
      <c r="AR32" s="38"/>
      <c r="BE32" s="234"/>
    </row>
    <row r="33" spans="1:57" s="3" customFormat="1" ht="14.45" hidden="1" customHeight="1">
      <c r="B33" s="36"/>
      <c r="C33" s="37"/>
      <c r="D33" s="37"/>
      <c r="E33" s="37"/>
      <c r="F33" s="25" t="s">
        <v>44</v>
      </c>
      <c r="G33" s="37"/>
      <c r="H33" s="37"/>
      <c r="I33" s="37"/>
      <c r="J33" s="37"/>
      <c r="K33" s="37"/>
      <c r="L33" s="246">
        <v>0</v>
      </c>
      <c r="M33" s="245"/>
      <c r="N33" s="245"/>
      <c r="O33" s="245"/>
      <c r="P33" s="245"/>
      <c r="Q33" s="37"/>
      <c r="R33" s="37"/>
      <c r="S33" s="37"/>
      <c r="T33" s="37"/>
      <c r="U33" s="37"/>
      <c r="V33" s="37"/>
      <c r="W33" s="244">
        <f>ROUND(BD94, 2)</f>
        <v>0</v>
      </c>
      <c r="X33" s="245"/>
      <c r="Y33" s="245"/>
      <c r="Z33" s="245"/>
      <c r="AA33" s="245"/>
      <c r="AB33" s="245"/>
      <c r="AC33" s="245"/>
      <c r="AD33" s="245"/>
      <c r="AE33" s="245"/>
      <c r="AF33" s="37"/>
      <c r="AG33" s="37"/>
      <c r="AH33" s="37"/>
      <c r="AI33" s="37"/>
      <c r="AJ33" s="37"/>
      <c r="AK33" s="244">
        <v>0</v>
      </c>
      <c r="AL33" s="245"/>
      <c r="AM33" s="245"/>
      <c r="AN33" s="245"/>
      <c r="AO33" s="245"/>
      <c r="AP33" s="37"/>
      <c r="AQ33" s="37"/>
      <c r="AR33" s="38"/>
      <c r="BE33" s="234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233"/>
    </row>
    <row r="35" spans="1:57" s="2" customFormat="1" ht="25.9" customHeight="1">
      <c r="A35" s="30"/>
      <c r="B35" s="31"/>
      <c r="C35" s="39"/>
      <c r="D35" s="40" t="s">
        <v>45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46</v>
      </c>
      <c r="U35" s="41"/>
      <c r="V35" s="41"/>
      <c r="W35" s="41"/>
      <c r="X35" s="250" t="s">
        <v>47</v>
      </c>
      <c r="Y35" s="248"/>
      <c r="Z35" s="248"/>
      <c r="AA35" s="248"/>
      <c r="AB35" s="248"/>
      <c r="AC35" s="41"/>
      <c r="AD35" s="41"/>
      <c r="AE35" s="41"/>
      <c r="AF35" s="41"/>
      <c r="AG35" s="41"/>
      <c r="AH35" s="41"/>
      <c r="AI35" s="41"/>
      <c r="AJ35" s="41"/>
      <c r="AK35" s="247">
        <f>SUM(AK26:AK33)</f>
        <v>0</v>
      </c>
      <c r="AL35" s="248"/>
      <c r="AM35" s="248"/>
      <c r="AN35" s="248"/>
      <c r="AO35" s="249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3"/>
      <c r="C49" s="44"/>
      <c r="D49" s="45" t="s">
        <v>48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49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 ht="11.25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 ht="11.25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 ht="11.25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 ht="11.25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 ht="11.25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 ht="11.2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 ht="11.25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 ht="11.25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 ht="11.25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 ht="11.25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 ht="12.75">
      <c r="A60" s="30"/>
      <c r="B60" s="31"/>
      <c r="C60" s="32"/>
      <c r="D60" s="48" t="s">
        <v>50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51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50</v>
      </c>
      <c r="AI60" s="34"/>
      <c r="AJ60" s="34"/>
      <c r="AK60" s="34"/>
      <c r="AL60" s="34"/>
      <c r="AM60" s="48" t="s">
        <v>51</v>
      </c>
      <c r="AN60" s="34"/>
      <c r="AO60" s="34"/>
      <c r="AP60" s="32"/>
      <c r="AQ60" s="32"/>
      <c r="AR60" s="35"/>
      <c r="BE60" s="30"/>
    </row>
    <row r="61" spans="1:57" ht="11.25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 ht="11.25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 ht="11.25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 ht="12.75">
      <c r="A64" s="30"/>
      <c r="B64" s="31"/>
      <c r="C64" s="32"/>
      <c r="D64" s="45" t="s">
        <v>52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53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 ht="11.2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 ht="11.25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 ht="11.25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 ht="11.25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 ht="11.25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 ht="11.25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 ht="11.25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 ht="11.25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 ht="11.25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 ht="11.25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 ht="12.75">
      <c r="A75" s="30"/>
      <c r="B75" s="31"/>
      <c r="C75" s="32"/>
      <c r="D75" s="48" t="s">
        <v>50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51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50</v>
      </c>
      <c r="AI75" s="34"/>
      <c r="AJ75" s="34"/>
      <c r="AK75" s="34"/>
      <c r="AL75" s="34"/>
      <c r="AM75" s="48" t="s">
        <v>51</v>
      </c>
      <c r="AN75" s="34"/>
      <c r="AO75" s="34"/>
      <c r="AP75" s="32"/>
      <c r="AQ75" s="32"/>
      <c r="AR75" s="35"/>
      <c r="BE75" s="30"/>
    </row>
    <row r="76" spans="1:57" s="2" customFormat="1" ht="11.25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1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1" s="2" customFormat="1" ht="24.95" customHeight="1">
      <c r="A82" s="30"/>
      <c r="B82" s="31"/>
      <c r="C82" s="19" t="s">
        <v>54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1" s="4" customFormat="1" ht="12" customHeight="1">
      <c r="B84" s="54"/>
      <c r="C84" s="25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51B0821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11" t="str">
        <f>K6</f>
        <v>Rekonstrukce bytů, Balbínova 17 - BYT Č. 4 V 2NP</v>
      </c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59"/>
      <c r="AQ85" s="59"/>
      <c r="AR85" s="60"/>
    </row>
    <row r="86" spans="1:91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1" s="2" customFormat="1" ht="12" customHeight="1">
      <c r="A87" s="30"/>
      <c r="B87" s="31"/>
      <c r="C87" s="25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>Šumperk, Balbínova 17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22</v>
      </c>
      <c r="AJ87" s="32"/>
      <c r="AK87" s="32"/>
      <c r="AL87" s="32"/>
      <c r="AM87" s="213" t="str">
        <f>IF(AN8= "","",AN8)</f>
        <v>22. 8. 2021</v>
      </c>
      <c r="AN87" s="213"/>
      <c r="AO87" s="32"/>
      <c r="AP87" s="32"/>
      <c r="AQ87" s="32"/>
      <c r="AR87" s="35"/>
      <c r="BE87" s="30"/>
    </row>
    <row r="88" spans="1:91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1" s="2" customFormat="1" ht="15.2" customHeight="1">
      <c r="A89" s="30"/>
      <c r="B89" s="31"/>
      <c r="C89" s="25" t="s">
        <v>24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30</v>
      </c>
      <c r="AJ89" s="32"/>
      <c r="AK89" s="32"/>
      <c r="AL89" s="32"/>
      <c r="AM89" s="214" t="str">
        <f>IF(E17="","",E17)</f>
        <v>Ing.Pavel Matura</v>
      </c>
      <c r="AN89" s="215"/>
      <c r="AO89" s="215"/>
      <c r="AP89" s="215"/>
      <c r="AQ89" s="32"/>
      <c r="AR89" s="35"/>
      <c r="AS89" s="216" t="s">
        <v>55</v>
      </c>
      <c r="AT89" s="217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1" s="2" customFormat="1" ht="15.2" customHeight="1">
      <c r="A90" s="30"/>
      <c r="B90" s="31"/>
      <c r="C90" s="25" t="s">
        <v>28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33</v>
      </c>
      <c r="AJ90" s="32"/>
      <c r="AK90" s="32"/>
      <c r="AL90" s="32"/>
      <c r="AM90" s="214" t="str">
        <f>IF(E20="","",E20)</f>
        <v xml:space="preserve"> </v>
      </c>
      <c r="AN90" s="215"/>
      <c r="AO90" s="215"/>
      <c r="AP90" s="215"/>
      <c r="AQ90" s="32"/>
      <c r="AR90" s="35"/>
      <c r="AS90" s="218"/>
      <c r="AT90" s="219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1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20"/>
      <c r="AT91" s="221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1" s="2" customFormat="1" ht="29.25" customHeight="1">
      <c r="A92" s="30"/>
      <c r="B92" s="31"/>
      <c r="C92" s="222" t="s">
        <v>56</v>
      </c>
      <c r="D92" s="223"/>
      <c r="E92" s="223"/>
      <c r="F92" s="223"/>
      <c r="G92" s="223"/>
      <c r="H92" s="69"/>
      <c r="I92" s="225" t="s">
        <v>57</v>
      </c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23"/>
      <c r="Z92" s="223"/>
      <c r="AA92" s="223"/>
      <c r="AB92" s="223"/>
      <c r="AC92" s="223"/>
      <c r="AD92" s="223"/>
      <c r="AE92" s="223"/>
      <c r="AF92" s="223"/>
      <c r="AG92" s="224" t="s">
        <v>58</v>
      </c>
      <c r="AH92" s="223"/>
      <c r="AI92" s="223"/>
      <c r="AJ92" s="223"/>
      <c r="AK92" s="223"/>
      <c r="AL92" s="223"/>
      <c r="AM92" s="223"/>
      <c r="AN92" s="225" t="s">
        <v>59</v>
      </c>
      <c r="AO92" s="223"/>
      <c r="AP92" s="226"/>
      <c r="AQ92" s="70" t="s">
        <v>60</v>
      </c>
      <c r="AR92" s="35"/>
      <c r="AS92" s="71" t="s">
        <v>61</v>
      </c>
      <c r="AT92" s="72" t="s">
        <v>62</v>
      </c>
      <c r="AU92" s="72" t="s">
        <v>63</v>
      </c>
      <c r="AV92" s="72" t="s">
        <v>64</v>
      </c>
      <c r="AW92" s="72" t="s">
        <v>65</v>
      </c>
      <c r="AX92" s="72" t="s">
        <v>66</v>
      </c>
      <c r="AY92" s="72" t="s">
        <v>67</v>
      </c>
      <c r="AZ92" s="72" t="s">
        <v>68</v>
      </c>
      <c r="BA92" s="72" t="s">
        <v>69</v>
      </c>
      <c r="BB92" s="72" t="s">
        <v>70</v>
      </c>
      <c r="BC92" s="72" t="s">
        <v>71</v>
      </c>
      <c r="BD92" s="73" t="s">
        <v>72</v>
      </c>
      <c r="BE92" s="30"/>
    </row>
    <row r="93" spans="1:91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1" s="6" customFormat="1" ht="32.450000000000003" customHeight="1">
      <c r="B94" s="77"/>
      <c r="C94" s="78" t="s">
        <v>73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30">
        <f>ROUND(SUM(AG95:AG98),2)</f>
        <v>0</v>
      </c>
      <c r="AH94" s="230"/>
      <c r="AI94" s="230"/>
      <c r="AJ94" s="230"/>
      <c r="AK94" s="230"/>
      <c r="AL94" s="230"/>
      <c r="AM94" s="230"/>
      <c r="AN94" s="231">
        <f>SUM(AG94,AT94)</f>
        <v>0</v>
      </c>
      <c r="AO94" s="231"/>
      <c r="AP94" s="231"/>
      <c r="AQ94" s="81" t="s">
        <v>1</v>
      </c>
      <c r="AR94" s="82"/>
      <c r="AS94" s="83">
        <f>ROUND(SUM(AS95:AS98),2)</f>
        <v>0</v>
      </c>
      <c r="AT94" s="84">
        <f>ROUND(SUM(AV94:AW94),2)</f>
        <v>0</v>
      </c>
      <c r="AU94" s="85">
        <f>ROUND(SUM(AU95:AU98),5)</f>
        <v>0</v>
      </c>
      <c r="AV94" s="84">
        <f>ROUND(AZ94*L29,2)</f>
        <v>0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ROUND(SUM(AZ95:AZ98),2)</f>
        <v>0</v>
      </c>
      <c r="BA94" s="84">
        <f>ROUND(SUM(BA95:BA98),2)</f>
        <v>0</v>
      </c>
      <c r="BB94" s="84">
        <f>ROUND(SUM(BB95:BB98),2)</f>
        <v>0</v>
      </c>
      <c r="BC94" s="84">
        <f>ROUND(SUM(BC95:BC98),2)</f>
        <v>0</v>
      </c>
      <c r="BD94" s="86">
        <f>ROUND(SUM(BD95:BD98),2)</f>
        <v>0</v>
      </c>
      <c r="BS94" s="87" t="s">
        <v>74</v>
      </c>
      <c r="BT94" s="87" t="s">
        <v>8</v>
      </c>
      <c r="BU94" s="88" t="s">
        <v>75</v>
      </c>
      <c r="BV94" s="87" t="s">
        <v>76</v>
      </c>
      <c r="BW94" s="87" t="s">
        <v>5</v>
      </c>
      <c r="BX94" s="87" t="s">
        <v>77</v>
      </c>
      <c r="CL94" s="87" t="s">
        <v>1</v>
      </c>
    </row>
    <row r="95" spans="1:91" s="7" customFormat="1" ht="16.5" customHeight="1">
      <c r="A95" s="89" t="s">
        <v>78</v>
      </c>
      <c r="B95" s="90"/>
      <c r="C95" s="91"/>
      <c r="D95" s="227" t="s">
        <v>79</v>
      </c>
      <c r="E95" s="227"/>
      <c r="F95" s="227"/>
      <c r="G95" s="227"/>
      <c r="H95" s="227"/>
      <c r="I95" s="92"/>
      <c r="J95" s="227" t="s">
        <v>80</v>
      </c>
      <c r="K95" s="227"/>
      <c r="L95" s="227"/>
      <c r="M95" s="227"/>
      <c r="N95" s="227"/>
      <c r="O95" s="227"/>
      <c r="P95" s="227"/>
      <c r="Q95" s="227"/>
      <c r="R95" s="227"/>
      <c r="S95" s="227"/>
      <c r="T95" s="227"/>
      <c r="U95" s="227"/>
      <c r="V95" s="227"/>
      <c r="W95" s="227"/>
      <c r="X95" s="227"/>
      <c r="Y95" s="227"/>
      <c r="Z95" s="227"/>
      <c r="AA95" s="227"/>
      <c r="AB95" s="227"/>
      <c r="AC95" s="227"/>
      <c r="AD95" s="227"/>
      <c r="AE95" s="227"/>
      <c r="AF95" s="227"/>
      <c r="AG95" s="228">
        <f>'01 - Silnoproudá elektroi...'!J30</f>
        <v>0</v>
      </c>
      <c r="AH95" s="229"/>
      <c r="AI95" s="229"/>
      <c r="AJ95" s="229"/>
      <c r="AK95" s="229"/>
      <c r="AL95" s="229"/>
      <c r="AM95" s="229"/>
      <c r="AN95" s="228">
        <f>SUM(AG95,AT95)</f>
        <v>0</v>
      </c>
      <c r="AO95" s="229"/>
      <c r="AP95" s="229"/>
      <c r="AQ95" s="93" t="s">
        <v>81</v>
      </c>
      <c r="AR95" s="94"/>
      <c r="AS95" s="95">
        <v>0</v>
      </c>
      <c r="AT95" s="96">
        <f>ROUND(SUM(AV95:AW95),2)</f>
        <v>0</v>
      </c>
      <c r="AU95" s="97">
        <f>'01 - Silnoproudá elektroi...'!P121</f>
        <v>0</v>
      </c>
      <c r="AV95" s="96">
        <f>'01 - Silnoproudá elektroi...'!J33</f>
        <v>0</v>
      </c>
      <c r="AW95" s="96">
        <f>'01 - Silnoproudá elektroi...'!J34</f>
        <v>0</v>
      </c>
      <c r="AX95" s="96">
        <f>'01 - Silnoproudá elektroi...'!J35</f>
        <v>0</v>
      </c>
      <c r="AY95" s="96">
        <f>'01 - Silnoproudá elektroi...'!J36</f>
        <v>0</v>
      </c>
      <c r="AZ95" s="96">
        <f>'01 - Silnoproudá elektroi...'!F33</f>
        <v>0</v>
      </c>
      <c r="BA95" s="96">
        <f>'01 - Silnoproudá elektroi...'!F34</f>
        <v>0</v>
      </c>
      <c r="BB95" s="96">
        <f>'01 - Silnoproudá elektroi...'!F35</f>
        <v>0</v>
      </c>
      <c r="BC95" s="96">
        <f>'01 - Silnoproudá elektroi...'!F36</f>
        <v>0</v>
      </c>
      <c r="BD95" s="98">
        <f>'01 - Silnoproudá elektroi...'!F37</f>
        <v>0</v>
      </c>
      <c r="BT95" s="99" t="s">
        <v>82</v>
      </c>
      <c r="BV95" s="99" t="s">
        <v>76</v>
      </c>
      <c r="BW95" s="99" t="s">
        <v>83</v>
      </c>
      <c r="BX95" s="99" t="s">
        <v>5</v>
      </c>
      <c r="CL95" s="99" t="s">
        <v>1</v>
      </c>
      <c r="CM95" s="99" t="s">
        <v>84</v>
      </c>
    </row>
    <row r="96" spans="1:91" s="7" customFormat="1" ht="16.5" customHeight="1">
      <c r="A96" s="89" t="s">
        <v>78</v>
      </c>
      <c r="B96" s="90"/>
      <c r="C96" s="91"/>
      <c r="D96" s="227" t="s">
        <v>85</v>
      </c>
      <c r="E96" s="227"/>
      <c r="F96" s="227"/>
      <c r="G96" s="227"/>
      <c r="H96" s="227"/>
      <c r="I96" s="92"/>
      <c r="J96" s="227" t="s">
        <v>86</v>
      </c>
      <c r="K96" s="227"/>
      <c r="L96" s="227"/>
      <c r="M96" s="227"/>
      <c r="N96" s="227"/>
      <c r="O96" s="227"/>
      <c r="P96" s="227"/>
      <c r="Q96" s="227"/>
      <c r="R96" s="227"/>
      <c r="S96" s="227"/>
      <c r="T96" s="227"/>
      <c r="U96" s="227"/>
      <c r="V96" s="227"/>
      <c r="W96" s="227"/>
      <c r="X96" s="227"/>
      <c r="Y96" s="227"/>
      <c r="Z96" s="227"/>
      <c r="AA96" s="227"/>
      <c r="AB96" s="227"/>
      <c r="AC96" s="227"/>
      <c r="AD96" s="227"/>
      <c r="AE96" s="227"/>
      <c r="AF96" s="227"/>
      <c r="AG96" s="228">
        <f>'02 - Slaboproudá elektroi...'!J30</f>
        <v>0</v>
      </c>
      <c r="AH96" s="229"/>
      <c r="AI96" s="229"/>
      <c r="AJ96" s="229"/>
      <c r="AK96" s="229"/>
      <c r="AL96" s="229"/>
      <c r="AM96" s="229"/>
      <c r="AN96" s="228">
        <f>SUM(AG96,AT96)</f>
        <v>0</v>
      </c>
      <c r="AO96" s="229"/>
      <c r="AP96" s="229"/>
      <c r="AQ96" s="93" t="s">
        <v>81</v>
      </c>
      <c r="AR96" s="94"/>
      <c r="AS96" s="95">
        <v>0</v>
      </c>
      <c r="AT96" s="96">
        <f>ROUND(SUM(AV96:AW96),2)</f>
        <v>0</v>
      </c>
      <c r="AU96" s="97">
        <f>'02 - Slaboproudá elektroi...'!P117</f>
        <v>0</v>
      </c>
      <c r="AV96" s="96">
        <f>'02 - Slaboproudá elektroi...'!J33</f>
        <v>0</v>
      </c>
      <c r="AW96" s="96">
        <f>'02 - Slaboproudá elektroi...'!J34</f>
        <v>0</v>
      </c>
      <c r="AX96" s="96">
        <f>'02 - Slaboproudá elektroi...'!J35</f>
        <v>0</v>
      </c>
      <c r="AY96" s="96">
        <f>'02 - Slaboproudá elektroi...'!J36</f>
        <v>0</v>
      </c>
      <c r="AZ96" s="96">
        <f>'02 - Slaboproudá elektroi...'!F33</f>
        <v>0</v>
      </c>
      <c r="BA96" s="96">
        <f>'02 - Slaboproudá elektroi...'!F34</f>
        <v>0</v>
      </c>
      <c r="BB96" s="96">
        <f>'02 - Slaboproudá elektroi...'!F35</f>
        <v>0</v>
      </c>
      <c r="BC96" s="96">
        <f>'02 - Slaboproudá elektroi...'!F36</f>
        <v>0</v>
      </c>
      <c r="BD96" s="98">
        <f>'02 - Slaboproudá elektroi...'!F37</f>
        <v>0</v>
      </c>
      <c r="BT96" s="99" t="s">
        <v>82</v>
      </c>
      <c r="BV96" s="99" t="s">
        <v>76</v>
      </c>
      <c r="BW96" s="99" t="s">
        <v>87</v>
      </c>
      <c r="BX96" s="99" t="s">
        <v>5</v>
      </c>
      <c r="CL96" s="99" t="s">
        <v>1</v>
      </c>
      <c r="CM96" s="99" t="s">
        <v>84</v>
      </c>
    </row>
    <row r="97" spans="1:91" s="7" customFormat="1" ht="16.5" customHeight="1">
      <c r="A97" s="89" t="s">
        <v>78</v>
      </c>
      <c r="B97" s="90"/>
      <c r="C97" s="91"/>
      <c r="D97" s="227" t="s">
        <v>88</v>
      </c>
      <c r="E97" s="227"/>
      <c r="F97" s="227"/>
      <c r="G97" s="227"/>
      <c r="H97" s="227"/>
      <c r="I97" s="92"/>
      <c r="J97" s="227" t="s">
        <v>89</v>
      </c>
      <c r="K97" s="227"/>
      <c r="L97" s="227"/>
      <c r="M97" s="227"/>
      <c r="N97" s="227"/>
      <c r="O97" s="227"/>
      <c r="P97" s="227"/>
      <c r="Q97" s="227"/>
      <c r="R97" s="227"/>
      <c r="S97" s="227"/>
      <c r="T97" s="227"/>
      <c r="U97" s="227"/>
      <c r="V97" s="227"/>
      <c r="W97" s="227"/>
      <c r="X97" s="227"/>
      <c r="Y97" s="227"/>
      <c r="Z97" s="227"/>
      <c r="AA97" s="227"/>
      <c r="AB97" s="227"/>
      <c r="AC97" s="227"/>
      <c r="AD97" s="227"/>
      <c r="AE97" s="227"/>
      <c r="AF97" s="227"/>
      <c r="AG97" s="228">
        <f>'03 - Dodávky - Rozvaděč RB'!J30</f>
        <v>0</v>
      </c>
      <c r="AH97" s="229"/>
      <c r="AI97" s="229"/>
      <c r="AJ97" s="229"/>
      <c r="AK97" s="229"/>
      <c r="AL97" s="229"/>
      <c r="AM97" s="229"/>
      <c r="AN97" s="228">
        <f>SUM(AG97,AT97)</f>
        <v>0</v>
      </c>
      <c r="AO97" s="229"/>
      <c r="AP97" s="229"/>
      <c r="AQ97" s="93" t="s">
        <v>81</v>
      </c>
      <c r="AR97" s="94"/>
      <c r="AS97" s="95">
        <v>0</v>
      </c>
      <c r="AT97" s="96">
        <f>ROUND(SUM(AV97:AW97),2)</f>
        <v>0</v>
      </c>
      <c r="AU97" s="97">
        <f>'03 - Dodávky - Rozvaděč RB'!P117</f>
        <v>0</v>
      </c>
      <c r="AV97" s="96">
        <f>'03 - Dodávky - Rozvaděč RB'!J33</f>
        <v>0</v>
      </c>
      <c r="AW97" s="96">
        <f>'03 - Dodávky - Rozvaděč RB'!J34</f>
        <v>0</v>
      </c>
      <c r="AX97" s="96">
        <f>'03 - Dodávky - Rozvaděč RB'!J35</f>
        <v>0</v>
      </c>
      <c r="AY97" s="96">
        <f>'03 - Dodávky - Rozvaděč RB'!J36</f>
        <v>0</v>
      </c>
      <c r="AZ97" s="96">
        <f>'03 - Dodávky - Rozvaděč RB'!F33</f>
        <v>0</v>
      </c>
      <c r="BA97" s="96">
        <f>'03 - Dodávky - Rozvaděč RB'!F34</f>
        <v>0</v>
      </c>
      <c r="BB97" s="96">
        <f>'03 - Dodávky - Rozvaděč RB'!F35</f>
        <v>0</v>
      </c>
      <c r="BC97" s="96">
        <f>'03 - Dodávky - Rozvaděč RB'!F36</f>
        <v>0</v>
      </c>
      <c r="BD97" s="98">
        <f>'03 - Dodávky - Rozvaděč RB'!F37</f>
        <v>0</v>
      </c>
      <c r="BT97" s="99" t="s">
        <v>82</v>
      </c>
      <c r="BV97" s="99" t="s">
        <v>76</v>
      </c>
      <c r="BW97" s="99" t="s">
        <v>90</v>
      </c>
      <c r="BX97" s="99" t="s">
        <v>5</v>
      </c>
      <c r="CL97" s="99" t="s">
        <v>1</v>
      </c>
      <c r="CM97" s="99" t="s">
        <v>84</v>
      </c>
    </row>
    <row r="98" spans="1:91" s="7" customFormat="1" ht="16.5" customHeight="1">
      <c r="A98" s="89" t="s">
        <v>78</v>
      </c>
      <c r="B98" s="90"/>
      <c r="C98" s="91"/>
      <c r="D98" s="227" t="s">
        <v>91</v>
      </c>
      <c r="E98" s="227"/>
      <c r="F98" s="227"/>
      <c r="G98" s="227"/>
      <c r="H98" s="227"/>
      <c r="I98" s="92"/>
      <c r="J98" s="227" t="s">
        <v>92</v>
      </c>
      <c r="K98" s="227"/>
      <c r="L98" s="227"/>
      <c r="M98" s="227"/>
      <c r="N98" s="227"/>
      <c r="O98" s="227"/>
      <c r="P98" s="227"/>
      <c r="Q98" s="227"/>
      <c r="R98" s="227"/>
      <c r="S98" s="227"/>
      <c r="T98" s="227"/>
      <c r="U98" s="227"/>
      <c r="V98" s="227"/>
      <c r="W98" s="227"/>
      <c r="X98" s="227"/>
      <c r="Y98" s="227"/>
      <c r="Z98" s="227"/>
      <c r="AA98" s="227"/>
      <c r="AB98" s="227"/>
      <c r="AC98" s="227"/>
      <c r="AD98" s="227"/>
      <c r="AE98" s="227"/>
      <c r="AF98" s="227"/>
      <c r="AG98" s="228">
        <f>'04 - VRN - Vedlejší rozpo...'!J30</f>
        <v>0</v>
      </c>
      <c r="AH98" s="229"/>
      <c r="AI98" s="229"/>
      <c r="AJ98" s="229"/>
      <c r="AK98" s="229"/>
      <c r="AL98" s="229"/>
      <c r="AM98" s="229"/>
      <c r="AN98" s="228">
        <f>SUM(AG98,AT98)</f>
        <v>0</v>
      </c>
      <c r="AO98" s="229"/>
      <c r="AP98" s="229"/>
      <c r="AQ98" s="93" t="s">
        <v>81</v>
      </c>
      <c r="AR98" s="94"/>
      <c r="AS98" s="100">
        <v>0</v>
      </c>
      <c r="AT98" s="101">
        <f>ROUND(SUM(AV98:AW98),2)</f>
        <v>0</v>
      </c>
      <c r="AU98" s="102">
        <f>'04 - VRN - Vedlejší rozpo...'!P121</f>
        <v>0</v>
      </c>
      <c r="AV98" s="101">
        <f>'04 - VRN - Vedlejší rozpo...'!J33</f>
        <v>0</v>
      </c>
      <c r="AW98" s="101">
        <f>'04 - VRN - Vedlejší rozpo...'!J34</f>
        <v>0</v>
      </c>
      <c r="AX98" s="101">
        <f>'04 - VRN - Vedlejší rozpo...'!J35</f>
        <v>0</v>
      </c>
      <c r="AY98" s="101">
        <f>'04 - VRN - Vedlejší rozpo...'!J36</f>
        <v>0</v>
      </c>
      <c r="AZ98" s="101">
        <f>'04 - VRN - Vedlejší rozpo...'!F33</f>
        <v>0</v>
      </c>
      <c r="BA98" s="101">
        <f>'04 - VRN - Vedlejší rozpo...'!F34</f>
        <v>0</v>
      </c>
      <c r="BB98" s="101">
        <f>'04 - VRN - Vedlejší rozpo...'!F35</f>
        <v>0</v>
      </c>
      <c r="BC98" s="101">
        <f>'04 - VRN - Vedlejší rozpo...'!F36</f>
        <v>0</v>
      </c>
      <c r="BD98" s="103">
        <f>'04 - VRN - Vedlejší rozpo...'!F37</f>
        <v>0</v>
      </c>
      <c r="BT98" s="99" t="s">
        <v>82</v>
      </c>
      <c r="BV98" s="99" t="s">
        <v>76</v>
      </c>
      <c r="BW98" s="99" t="s">
        <v>93</v>
      </c>
      <c r="BX98" s="99" t="s">
        <v>5</v>
      </c>
      <c r="CL98" s="99" t="s">
        <v>1</v>
      </c>
      <c r="CM98" s="99" t="s">
        <v>84</v>
      </c>
    </row>
    <row r="99" spans="1:91" s="2" customFormat="1" ht="30" customHeight="1">
      <c r="A99" s="30"/>
      <c r="B99" s="31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5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</row>
    <row r="100" spans="1:91" s="2" customFormat="1" ht="6.95" customHeight="1">
      <c r="A100" s="30"/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35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</row>
  </sheetData>
  <sheetProtection algorithmName="SHA-512" hashValue="8kJ9X0Jr+xfYjUyfWu4mD/x/pjCp8lSM8O21vHcHGJbDnKdGBcJb2BY10pnxD5LSpwHBmCCGD81ciXq4xyMbNA==" saltValue="cYBQf+Fw4mbSWaHstrtWsDPN5CyCVRsqE4nK8bXeVJ3quQ1SvAHQ0mxidGV3nn14FoHC9E92jao7sZI2QTOwcQ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01 - Silnoproudá elektroi...'!C2" display="/"/>
    <hyperlink ref="A96" location="'02 - Slaboproudá elektroi...'!C2" display="/"/>
    <hyperlink ref="A97" location="'03 - Dodávky - Rozvaděč RB'!C2" display="/"/>
    <hyperlink ref="A98" location="'04 - VRN - Vedlejší rozpo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3" t="s">
        <v>83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84</v>
      </c>
    </row>
    <row r="4" spans="1:46" s="1" customFormat="1" ht="24.95" customHeight="1">
      <c r="B4" s="16"/>
      <c r="D4" s="106" t="s">
        <v>94</v>
      </c>
      <c r="L4" s="16"/>
      <c r="M4" s="107" t="s">
        <v>10</v>
      </c>
      <c r="AT4" s="13" t="s">
        <v>4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108" t="s">
        <v>16</v>
      </c>
      <c r="L6" s="16"/>
    </row>
    <row r="7" spans="1:46" s="1" customFormat="1" ht="16.5" customHeight="1">
      <c r="B7" s="16"/>
      <c r="E7" s="252" t="str">
        <f>'Rekapitulace stavby'!K6</f>
        <v>Rekonstrukce bytů, Balbínova 17 - BYT Č. 4 V 2NP</v>
      </c>
      <c r="F7" s="253"/>
      <c r="G7" s="253"/>
      <c r="H7" s="253"/>
      <c r="L7" s="16"/>
    </row>
    <row r="8" spans="1:46" s="2" customFormat="1" ht="12" customHeight="1">
      <c r="A8" s="30"/>
      <c r="B8" s="35"/>
      <c r="C8" s="30"/>
      <c r="D8" s="108" t="s">
        <v>95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54" t="s">
        <v>96</v>
      </c>
      <c r="F9" s="255"/>
      <c r="G9" s="255"/>
      <c r="H9" s="255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8" t="s">
        <v>18</v>
      </c>
      <c r="E11" s="30"/>
      <c r="F11" s="109" t="s">
        <v>1</v>
      </c>
      <c r="G11" s="30"/>
      <c r="H11" s="30"/>
      <c r="I11" s="108" t="s">
        <v>19</v>
      </c>
      <c r="J11" s="109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8" t="s">
        <v>20</v>
      </c>
      <c r="E12" s="30"/>
      <c r="F12" s="109" t="s">
        <v>21</v>
      </c>
      <c r="G12" s="30"/>
      <c r="H12" s="30"/>
      <c r="I12" s="108" t="s">
        <v>22</v>
      </c>
      <c r="J12" s="110" t="str">
        <f>'Rekapitulace stavby'!AN8</f>
        <v>22. 8. 2021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8" t="s">
        <v>24</v>
      </c>
      <c r="E14" s="30"/>
      <c r="F14" s="30"/>
      <c r="G14" s="30"/>
      <c r="H14" s="30"/>
      <c r="I14" s="108" t="s">
        <v>25</v>
      </c>
      <c r="J14" s="109" t="str">
        <f>IF('Rekapitulace stavby'!AN10="","",'Rekapitulace stavby'!AN10)</f>
        <v/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9" t="str">
        <f>IF('Rekapitulace stavby'!E11="","",'Rekapitulace stavby'!E11)</f>
        <v xml:space="preserve"> </v>
      </c>
      <c r="F15" s="30"/>
      <c r="G15" s="30"/>
      <c r="H15" s="30"/>
      <c r="I15" s="108" t="s">
        <v>27</v>
      </c>
      <c r="J15" s="109" t="str">
        <f>IF('Rekapitulace stavby'!AN11="","",'Rekapitulace stavby'!AN11)</f>
        <v/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8" t="s">
        <v>28</v>
      </c>
      <c r="E17" s="30"/>
      <c r="F17" s="30"/>
      <c r="G17" s="30"/>
      <c r="H17" s="30"/>
      <c r="I17" s="108" t="s">
        <v>25</v>
      </c>
      <c r="J17" s="26" t="str">
        <f>'Rekapitulace stavby'!AN13</f>
        <v>Vyplň údaj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56" t="str">
        <f>'Rekapitulace stavby'!E14</f>
        <v>Vyplň údaj</v>
      </c>
      <c r="F18" s="257"/>
      <c r="G18" s="257"/>
      <c r="H18" s="257"/>
      <c r="I18" s="108" t="s">
        <v>27</v>
      </c>
      <c r="J18" s="26" t="str">
        <f>'Rekapitulace stavby'!AN14</f>
        <v>Vyplň údaj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8" t="s">
        <v>30</v>
      </c>
      <c r="E20" s="30"/>
      <c r="F20" s="30"/>
      <c r="G20" s="30"/>
      <c r="H20" s="30"/>
      <c r="I20" s="108" t="s">
        <v>25</v>
      </c>
      <c r="J20" s="109" t="s">
        <v>1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9" t="s">
        <v>31</v>
      </c>
      <c r="F21" s="30"/>
      <c r="G21" s="30"/>
      <c r="H21" s="30"/>
      <c r="I21" s="108" t="s">
        <v>27</v>
      </c>
      <c r="J21" s="109" t="s">
        <v>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8" t="s">
        <v>33</v>
      </c>
      <c r="E23" s="30"/>
      <c r="F23" s="30"/>
      <c r="G23" s="30"/>
      <c r="H23" s="30"/>
      <c r="I23" s="108" t="s">
        <v>25</v>
      </c>
      <c r="J23" s="109" t="str">
        <f>IF('Rekapitulace stavby'!AN19="","",'Rekapitulace stavby'!AN19)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9" t="str">
        <f>IF('Rekapitulace stavby'!E20="","",'Rekapitulace stavby'!E20)</f>
        <v xml:space="preserve"> </v>
      </c>
      <c r="F24" s="30"/>
      <c r="G24" s="30"/>
      <c r="H24" s="30"/>
      <c r="I24" s="108" t="s">
        <v>27</v>
      </c>
      <c r="J24" s="109" t="str">
        <f>IF('Rekapitulace stavby'!AN20="","",'Rekapitulace stavby'!AN20)</f>
        <v/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8" t="s">
        <v>34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1"/>
      <c r="B27" s="112"/>
      <c r="C27" s="111"/>
      <c r="D27" s="111"/>
      <c r="E27" s="258" t="s">
        <v>1</v>
      </c>
      <c r="F27" s="258"/>
      <c r="G27" s="258"/>
      <c r="H27" s="258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4"/>
      <c r="E29" s="114"/>
      <c r="F29" s="114"/>
      <c r="G29" s="114"/>
      <c r="H29" s="114"/>
      <c r="I29" s="114"/>
      <c r="J29" s="114"/>
      <c r="K29" s="114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5"/>
      <c r="C30" s="30"/>
      <c r="D30" s="115" t="s">
        <v>35</v>
      </c>
      <c r="E30" s="30"/>
      <c r="F30" s="30"/>
      <c r="G30" s="30"/>
      <c r="H30" s="30"/>
      <c r="I30" s="30"/>
      <c r="J30" s="116">
        <f>ROUND(J121,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30"/>
      <c r="F32" s="117" t="s">
        <v>37</v>
      </c>
      <c r="G32" s="30"/>
      <c r="H32" s="30"/>
      <c r="I32" s="117" t="s">
        <v>36</v>
      </c>
      <c r="J32" s="117" t="s">
        <v>38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5"/>
      <c r="C33" s="30"/>
      <c r="D33" s="118" t="s">
        <v>39</v>
      </c>
      <c r="E33" s="108" t="s">
        <v>40</v>
      </c>
      <c r="F33" s="119">
        <f>ROUND((SUM(BE121:BE167)),  2)</f>
        <v>0</v>
      </c>
      <c r="G33" s="30"/>
      <c r="H33" s="30"/>
      <c r="I33" s="120">
        <v>0.15</v>
      </c>
      <c r="J33" s="119">
        <f>ROUND(((SUM(BE121:BE167))*I33),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108" t="s">
        <v>41</v>
      </c>
      <c r="F34" s="119">
        <f>ROUND((SUM(BF121:BF167)),  2)</f>
        <v>0</v>
      </c>
      <c r="G34" s="30"/>
      <c r="H34" s="30"/>
      <c r="I34" s="120">
        <v>0</v>
      </c>
      <c r="J34" s="119">
        <f>ROUND(((SUM(BF121:BF167))*I34),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8" t="s">
        <v>42</v>
      </c>
      <c r="F35" s="119">
        <f>ROUND((SUM(BG121:BG167)),  2)</f>
        <v>0</v>
      </c>
      <c r="G35" s="30"/>
      <c r="H35" s="30"/>
      <c r="I35" s="120">
        <v>0.15</v>
      </c>
      <c r="J35" s="119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43</v>
      </c>
      <c r="F36" s="119">
        <f>ROUND((SUM(BH121:BH167)),  2)</f>
        <v>0</v>
      </c>
      <c r="G36" s="30"/>
      <c r="H36" s="30"/>
      <c r="I36" s="120">
        <v>0</v>
      </c>
      <c r="J36" s="119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44</v>
      </c>
      <c r="F37" s="119">
        <f>ROUND((SUM(BI121:BI167)),  2)</f>
        <v>0</v>
      </c>
      <c r="G37" s="30"/>
      <c r="H37" s="30"/>
      <c r="I37" s="120">
        <v>0</v>
      </c>
      <c r="J37" s="119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5"/>
      <c r="C39" s="121"/>
      <c r="D39" s="122" t="s">
        <v>45</v>
      </c>
      <c r="E39" s="123"/>
      <c r="F39" s="123"/>
      <c r="G39" s="124" t="s">
        <v>46</v>
      </c>
      <c r="H39" s="125" t="s">
        <v>47</v>
      </c>
      <c r="I39" s="123"/>
      <c r="J39" s="126">
        <f>SUM(J30:J37)</f>
        <v>0</v>
      </c>
      <c r="K39" s="127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8" t="s">
        <v>48</v>
      </c>
      <c r="E50" s="129"/>
      <c r="F50" s="129"/>
      <c r="G50" s="128" t="s">
        <v>49</v>
      </c>
      <c r="H50" s="129"/>
      <c r="I50" s="129"/>
      <c r="J50" s="129"/>
      <c r="K50" s="129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 ht="12.75">
      <c r="A61" s="30"/>
      <c r="B61" s="35"/>
      <c r="C61" s="30"/>
      <c r="D61" s="130" t="s">
        <v>50</v>
      </c>
      <c r="E61" s="131"/>
      <c r="F61" s="132" t="s">
        <v>51</v>
      </c>
      <c r="G61" s="130" t="s">
        <v>50</v>
      </c>
      <c r="H61" s="131"/>
      <c r="I61" s="131"/>
      <c r="J61" s="133" t="s">
        <v>51</v>
      </c>
      <c r="K61" s="131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 ht="12.75">
      <c r="A65" s="30"/>
      <c r="B65" s="35"/>
      <c r="C65" s="30"/>
      <c r="D65" s="128" t="s">
        <v>52</v>
      </c>
      <c r="E65" s="134"/>
      <c r="F65" s="134"/>
      <c r="G65" s="128" t="s">
        <v>53</v>
      </c>
      <c r="H65" s="134"/>
      <c r="I65" s="134"/>
      <c r="J65" s="134"/>
      <c r="K65" s="13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 ht="12.75">
      <c r="A76" s="30"/>
      <c r="B76" s="35"/>
      <c r="C76" s="30"/>
      <c r="D76" s="130" t="s">
        <v>50</v>
      </c>
      <c r="E76" s="131"/>
      <c r="F76" s="132" t="s">
        <v>51</v>
      </c>
      <c r="G76" s="130" t="s">
        <v>50</v>
      </c>
      <c r="H76" s="131"/>
      <c r="I76" s="131"/>
      <c r="J76" s="133" t="s">
        <v>51</v>
      </c>
      <c r="K76" s="131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97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59" t="str">
        <f>E7</f>
        <v>Rekonstrukce bytů, Balbínova 17 - BYT Č. 4 V 2NP</v>
      </c>
      <c r="F85" s="260"/>
      <c r="G85" s="260"/>
      <c r="H85" s="260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95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11" t="str">
        <f>E9</f>
        <v>01 - Silnoproudá elektroinstalace</v>
      </c>
      <c r="F87" s="261"/>
      <c r="G87" s="261"/>
      <c r="H87" s="261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2"/>
      <c r="E89" s="32"/>
      <c r="F89" s="23" t="str">
        <f>F12</f>
        <v>Šumperk, Balbínova 17</v>
      </c>
      <c r="G89" s="32"/>
      <c r="H89" s="32"/>
      <c r="I89" s="25" t="s">
        <v>22</v>
      </c>
      <c r="J89" s="62" t="str">
        <f>IF(J12="","",J12)</f>
        <v>22. 8. 2021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24</v>
      </c>
      <c r="D91" s="32"/>
      <c r="E91" s="32"/>
      <c r="F91" s="23" t="str">
        <f>E15</f>
        <v xml:space="preserve"> </v>
      </c>
      <c r="G91" s="32"/>
      <c r="H91" s="32"/>
      <c r="I91" s="25" t="s">
        <v>30</v>
      </c>
      <c r="J91" s="28" t="str">
        <f>E21</f>
        <v>Ing.Pavel Matura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28</v>
      </c>
      <c r="D92" s="32"/>
      <c r="E92" s="32"/>
      <c r="F92" s="23" t="str">
        <f>IF(E18="","",E18)</f>
        <v>Vyplň údaj</v>
      </c>
      <c r="G92" s="32"/>
      <c r="H92" s="32"/>
      <c r="I92" s="25" t="s">
        <v>33</v>
      </c>
      <c r="J92" s="28" t="str">
        <f>E24</f>
        <v xml:space="preserve"> 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9" t="s">
        <v>98</v>
      </c>
      <c r="D94" s="140"/>
      <c r="E94" s="140"/>
      <c r="F94" s="140"/>
      <c r="G94" s="140"/>
      <c r="H94" s="140"/>
      <c r="I94" s="140"/>
      <c r="J94" s="141" t="s">
        <v>99</v>
      </c>
      <c r="K94" s="140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42" t="s">
        <v>100</v>
      </c>
      <c r="D96" s="32"/>
      <c r="E96" s="32"/>
      <c r="F96" s="32"/>
      <c r="G96" s="32"/>
      <c r="H96" s="32"/>
      <c r="I96" s="32"/>
      <c r="J96" s="80">
        <f>J121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101</v>
      </c>
    </row>
    <row r="97" spans="1:31" s="9" customFormat="1" ht="24.95" customHeight="1">
      <c r="B97" s="143"/>
      <c r="C97" s="144"/>
      <c r="D97" s="145" t="s">
        <v>102</v>
      </c>
      <c r="E97" s="146"/>
      <c r="F97" s="146"/>
      <c r="G97" s="146"/>
      <c r="H97" s="146"/>
      <c r="I97" s="146"/>
      <c r="J97" s="147">
        <f>J122</f>
        <v>0</v>
      </c>
      <c r="K97" s="144"/>
      <c r="L97" s="148"/>
    </row>
    <row r="98" spans="1:31" s="9" customFormat="1" ht="24.95" customHeight="1">
      <c r="B98" s="143"/>
      <c r="C98" s="144"/>
      <c r="D98" s="145" t="s">
        <v>103</v>
      </c>
      <c r="E98" s="146"/>
      <c r="F98" s="146"/>
      <c r="G98" s="146"/>
      <c r="H98" s="146"/>
      <c r="I98" s="146"/>
      <c r="J98" s="147">
        <f>J125</f>
        <v>0</v>
      </c>
      <c r="K98" s="144"/>
      <c r="L98" s="148"/>
    </row>
    <row r="99" spans="1:31" s="9" customFormat="1" ht="24.95" customHeight="1">
      <c r="B99" s="143"/>
      <c r="C99" s="144"/>
      <c r="D99" s="145" t="s">
        <v>104</v>
      </c>
      <c r="E99" s="146"/>
      <c r="F99" s="146"/>
      <c r="G99" s="146"/>
      <c r="H99" s="146"/>
      <c r="I99" s="146"/>
      <c r="J99" s="147">
        <f>J136</f>
        <v>0</v>
      </c>
      <c r="K99" s="144"/>
      <c r="L99" s="148"/>
    </row>
    <row r="100" spans="1:31" s="9" customFormat="1" ht="24.95" customHeight="1">
      <c r="B100" s="143"/>
      <c r="C100" s="144"/>
      <c r="D100" s="145" t="s">
        <v>105</v>
      </c>
      <c r="E100" s="146"/>
      <c r="F100" s="146"/>
      <c r="G100" s="146"/>
      <c r="H100" s="146"/>
      <c r="I100" s="146"/>
      <c r="J100" s="147">
        <f>J152</f>
        <v>0</v>
      </c>
      <c r="K100" s="144"/>
      <c r="L100" s="148"/>
    </row>
    <row r="101" spans="1:31" s="9" customFormat="1" ht="24.95" customHeight="1">
      <c r="B101" s="143"/>
      <c r="C101" s="144"/>
      <c r="D101" s="145" t="s">
        <v>106</v>
      </c>
      <c r="E101" s="146"/>
      <c r="F101" s="146"/>
      <c r="G101" s="146"/>
      <c r="H101" s="146"/>
      <c r="I101" s="146"/>
      <c r="J101" s="147">
        <f>J159</f>
        <v>0</v>
      </c>
      <c r="K101" s="144"/>
      <c r="L101" s="148"/>
    </row>
    <row r="102" spans="1:31" s="2" customFormat="1" ht="21.75" customHeight="1">
      <c r="A102" s="30"/>
      <c r="B102" s="31"/>
      <c r="C102" s="32"/>
      <c r="D102" s="32"/>
      <c r="E102" s="32"/>
      <c r="F102" s="32"/>
      <c r="G102" s="32"/>
      <c r="H102" s="32"/>
      <c r="I102" s="32"/>
      <c r="J102" s="32"/>
      <c r="K102" s="32"/>
      <c r="L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6.95" customHeight="1">
      <c r="A103" s="30"/>
      <c r="B103" s="50"/>
      <c r="C103" s="51"/>
      <c r="D103" s="51"/>
      <c r="E103" s="51"/>
      <c r="F103" s="51"/>
      <c r="G103" s="51"/>
      <c r="H103" s="51"/>
      <c r="I103" s="51"/>
      <c r="J103" s="51"/>
      <c r="K103" s="51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31" s="2" customFormat="1" ht="6.95" customHeight="1">
      <c r="A107" s="30"/>
      <c r="B107" s="52"/>
      <c r="C107" s="53"/>
      <c r="D107" s="53"/>
      <c r="E107" s="53"/>
      <c r="F107" s="53"/>
      <c r="G107" s="53"/>
      <c r="H107" s="53"/>
      <c r="I107" s="53"/>
      <c r="J107" s="53"/>
      <c r="K107" s="53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24.95" customHeight="1">
      <c r="A108" s="30"/>
      <c r="B108" s="31"/>
      <c r="C108" s="19" t="s">
        <v>107</v>
      </c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customHeight="1">
      <c r="A109" s="30"/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5" t="s">
        <v>16</v>
      </c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6.5" customHeight="1">
      <c r="A111" s="30"/>
      <c r="B111" s="31"/>
      <c r="C111" s="32"/>
      <c r="D111" s="32"/>
      <c r="E111" s="259" t="str">
        <f>E7</f>
        <v>Rekonstrukce bytů, Balbínova 17 - BYT Č. 4 V 2NP</v>
      </c>
      <c r="F111" s="260"/>
      <c r="G111" s="260"/>
      <c r="H111" s="260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5" t="s">
        <v>95</v>
      </c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2"/>
      <c r="D113" s="32"/>
      <c r="E113" s="211" t="str">
        <f>E9</f>
        <v>01 - Silnoproudá elektroinstalace</v>
      </c>
      <c r="F113" s="261"/>
      <c r="G113" s="261"/>
      <c r="H113" s="261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5" t="s">
        <v>20</v>
      </c>
      <c r="D115" s="32"/>
      <c r="E115" s="32"/>
      <c r="F115" s="23" t="str">
        <f>F12</f>
        <v>Šumperk, Balbínova 17</v>
      </c>
      <c r="G115" s="32"/>
      <c r="H115" s="32"/>
      <c r="I115" s="25" t="s">
        <v>22</v>
      </c>
      <c r="J115" s="62" t="str">
        <f>IF(J12="","",J12)</f>
        <v>22. 8. 2021</v>
      </c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5" t="s">
        <v>24</v>
      </c>
      <c r="D117" s="32"/>
      <c r="E117" s="32"/>
      <c r="F117" s="23" t="str">
        <f>E15</f>
        <v xml:space="preserve"> </v>
      </c>
      <c r="G117" s="32"/>
      <c r="H117" s="32"/>
      <c r="I117" s="25" t="s">
        <v>30</v>
      </c>
      <c r="J117" s="28" t="str">
        <f>E21</f>
        <v>Ing.Pavel Matura</v>
      </c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5" t="s">
        <v>28</v>
      </c>
      <c r="D118" s="32"/>
      <c r="E118" s="32"/>
      <c r="F118" s="23" t="str">
        <f>IF(E18="","",E18)</f>
        <v>Vyplň údaj</v>
      </c>
      <c r="G118" s="32"/>
      <c r="H118" s="32"/>
      <c r="I118" s="25" t="s">
        <v>33</v>
      </c>
      <c r="J118" s="28" t="str">
        <f>E24</f>
        <v xml:space="preserve"> </v>
      </c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2"/>
      <c r="D119" s="32"/>
      <c r="E119" s="32"/>
      <c r="F119" s="32"/>
      <c r="G119" s="32"/>
      <c r="H119" s="32"/>
      <c r="I119" s="32"/>
      <c r="J119" s="32"/>
      <c r="K119" s="32"/>
      <c r="L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0" customFormat="1" ht="29.25" customHeight="1">
      <c r="A120" s="149"/>
      <c r="B120" s="150"/>
      <c r="C120" s="151" t="s">
        <v>108</v>
      </c>
      <c r="D120" s="152" t="s">
        <v>60</v>
      </c>
      <c r="E120" s="152" t="s">
        <v>56</v>
      </c>
      <c r="F120" s="152" t="s">
        <v>57</v>
      </c>
      <c r="G120" s="152" t="s">
        <v>109</v>
      </c>
      <c r="H120" s="152" t="s">
        <v>110</v>
      </c>
      <c r="I120" s="152" t="s">
        <v>111</v>
      </c>
      <c r="J120" s="153" t="s">
        <v>99</v>
      </c>
      <c r="K120" s="154" t="s">
        <v>112</v>
      </c>
      <c r="L120" s="155"/>
      <c r="M120" s="71" t="s">
        <v>1</v>
      </c>
      <c r="N120" s="72" t="s">
        <v>39</v>
      </c>
      <c r="O120" s="72" t="s">
        <v>113</v>
      </c>
      <c r="P120" s="72" t="s">
        <v>114</v>
      </c>
      <c r="Q120" s="72" t="s">
        <v>115</v>
      </c>
      <c r="R120" s="72" t="s">
        <v>116</v>
      </c>
      <c r="S120" s="72" t="s">
        <v>117</v>
      </c>
      <c r="T120" s="72" t="s">
        <v>118</v>
      </c>
      <c r="U120" s="73" t="s">
        <v>119</v>
      </c>
      <c r="V120" s="149"/>
      <c r="W120" s="149"/>
      <c r="X120" s="149"/>
      <c r="Y120" s="149"/>
      <c r="Z120" s="149"/>
      <c r="AA120" s="149"/>
      <c r="AB120" s="149"/>
      <c r="AC120" s="149"/>
      <c r="AD120" s="149"/>
      <c r="AE120" s="149"/>
    </row>
    <row r="121" spans="1:65" s="2" customFormat="1" ht="22.9" customHeight="1">
      <c r="A121" s="30"/>
      <c r="B121" s="31"/>
      <c r="C121" s="78" t="s">
        <v>120</v>
      </c>
      <c r="D121" s="32"/>
      <c r="E121" s="32"/>
      <c r="F121" s="32"/>
      <c r="G121" s="32"/>
      <c r="H121" s="32"/>
      <c r="I121" s="32"/>
      <c r="J121" s="156">
        <f>BK121</f>
        <v>0</v>
      </c>
      <c r="K121" s="32"/>
      <c r="L121" s="35"/>
      <c r="M121" s="74"/>
      <c r="N121" s="157"/>
      <c r="O121" s="75"/>
      <c r="P121" s="158">
        <f>P122+P125+P136+P152+P159</f>
        <v>0</v>
      </c>
      <c r="Q121" s="75"/>
      <c r="R121" s="158">
        <f>R122+R125+R136+R152+R159</f>
        <v>44.95</v>
      </c>
      <c r="S121" s="75"/>
      <c r="T121" s="158">
        <f>T122+T125+T136+T152+T159</f>
        <v>0</v>
      </c>
      <c r="U121" s="76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3" t="s">
        <v>74</v>
      </c>
      <c r="AU121" s="13" t="s">
        <v>101</v>
      </c>
      <c r="BK121" s="159">
        <f>BK122+BK125+BK136+BK152+BK159</f>
        <v>0</v>
      </c>
    </row>
    <row r="122" spans="1:65" s="11" customFormat="1" ht="25.9" customHeight="1">
      <c r="B122" s="160"/>
      <c r="C122" s="161"/>
      <c r="D122" s="162" t="s">
        <v>74</v>
      </c>
      <c r="E122" s="163" t="s">
        <v>121</v>
      </c>
      <c r="F122" s="163" t="s">
        <v>122</v>
      </c>
      <c r="G122" s="161"/>
      <c r="H122" s="161"/>
      <c r="I122" s="164"/>
      <c r="J122" s="165">
        <f>BK122</f>
        <v>0</v>
      </c>
      <c r="K122" s="161"/>
      <c r="L122" s="166"/>
      <c r="M122" s="167"/>
      <c r="N122" s="168"/>
      <c r="O122" s="168"/>
      <c r="P122" s="169">
        <f>SUM(P123:P124)</f>
        <v>0</v>
      </c>
      <c r="Q122" s="168"/>
      <c r="R122" s="169">
        <f>SUM(R123:R124)</f>
        <v>0</v>
      </c>
      <c r="S122" s="168"/>
      <c r="T122" s="169">
        <f>SUM(T123:T124)</f>
        <v>0</v>
      </c>
      <c r="U122" s="170"/>
      <c r="AR122" s="171" t="s">
        <v>82</v>
      </c>
      <c r="AT122" s="172" t="s">
        <v>74</v>
      </c>
      <c r="AU122" s="172" t="s">
        <v>8</v>
      </c>
      <c r="AY122" s="171" t="s">
        <v>123</v>
      </c>
      <c r="BK122" s="173">
        <f>SUM(BK123:BK124)</f>
        <v>0</v>
      </c>
    </row>
    <row r="123" spans="1:65" s="2" customFormat="1" ht="24.2" customHeight="1">
      <c r="A123" s="30"/>
      <c r="B123" s="31"/>
      <c r="C123" s="174" t="s">
        <v>82</v>
      </c>
      <c r="D123" s="174" t="s">
        <v>124</v>
      </c>
      <c r="E123" s="175" t="s">
        <v>125</v>
      </c>
      <c r="F123" s="176" t="s">
        <v>126</v>
      </c>
      <c r="G123" s="177" t="s">
        <v>127</v>
      </c>
      <c r="H123" s="178">
        <v>82</v>
      </c>
      <c r="I123" s="179"/>
      <c r="J123" s="180">
        <f>ROUND(I123*H123,2)</f>
        <v>0</v>
      </c>
      <c r="K123" s="181"/>
      <c r="L123" s="35"/>
      <c r="M123" s="182" t="s">
        <v>1</v>
      </c>
      <c r="N123" s="183" t="s">
        <v>40</v>
      </c>
      <c r="O123" s="67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4">
        <f>S123*H123</f>
        <v>0</v>
      </c>
      <c r="U123" s="185" t="s">
        <v>1</v>
      </c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86" t="s">
        <v>82</v>
      </c>
      <c r="AT123" s="186" t="s">
        <v>124</v>
      </c>
      <c r="AU123" s="186" t="s">
        <v>82</v>
      </c>
      <c r="AY123" s="13" t="s">
        <v>123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3" t="s">
        <v>82</v>
      </c>
      <c r="BK123" s="187">
        <f>ROUND(I123*H123,2)</f>
        <v>0</v>
      </c>
      <c r="BL123" s="13" t="s">
        <v>82</v>
      </c>
      <c r="BM123" s="186" t="s">
        <v>128</v>
      </c>
    </row>
    <row r="124" spans="1:65" s="2" customFormat="1" ht="24.2" customHeight="1">
      <c r="A124" s="30"/>
      <c r="B124" s="31"/>
      <c r="C124" s="174" t="s">
        <v>129</v>
      </c>
      <c r="D124" s="174" t="s">
        <v>124</v>
      </c>
      <c r="E124" s="175" t="s">
        <v>130</v>
      </c>
      <c r="F124" s="176" t="s">
        <v>131</v>
      </c>
      <c r="G124" s="177" t="s">
        <v>127</v>
      </c>
      <c r="H124" s="178">
        <v>8</v>
      </c>
      <c r="I124" s="179"/>
      <c r="J124" s="180">
        <f>ROUND(I124*H124,2)</f>
        <v>0</v>
      </c>
      <c r="K124" s="181"/>
      <c r="L124" s="35"/>
      <c r="M124" s="182" t="s">
        <v>1</v>
      </c>
      <c r="N124" s="183" t="s">
        <v>40</v>
      </c>
      <c r="O124" s="67"/>
      <c r="P124" s="184">
        <f>O124*H124</f>
        <v>0</v>
      </c>
      <c r="Q124" s="184">
        <v>0</v>
      </c>
      <c r="R124" s="184">
        <f>Q124*H124</f>
        <v>0</v>
      </c>
      <c r="S124" s="184">
        <v>0</v>
      </c>
      <c r="T124" s="184">
        <f>S124*H124</f>
        <v>0</v>
      </c>
      <c r="U124" s="185" t="s">
        <v>1</v>
      </c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86" t="s">
        <v>82</v>
      </c>
      <c r="AT124" s="186" t="s">
        <v>124</v>
      </c>
      <c r="AU124" s="186" t="s">
        <v>82</v>
      </c>
      <c r="AY124" s="13" t="s">
        <v>123</v>
      </c>
      <c r="BE124" s="187">
        <f>IF(N124="základní",J124,0)</f>
        <v>0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13" t="s">
        <v>82</v>
      </c>
      <c r="BK124" s="187">
        <f>ROUND(I124*H124,2)</f>
        <v>0</v>
      </c>
      <c r="BL124" s="13" t="s">
        <v>82</v>
      </c>
      <c r="BM124" s="186" t="s">
        <v>132</v>
      </c>
    </row>
    <row r="125" spans="1:65" s="11" customFormat="1" ht="25.9" customHeight="1">
      <c r="B125" s="160"/>
      <c r="C125" s="161"/>
      <c r="D125" s="162" t="s">
        <v>74</v>
      </c>
      <c r="E125" s="163" t="s">
        <v>133</v>
      </c>
      <c r="F125" s="163" t="s">
        <v>134</v>
      </c>
      <c r="G125" s="161"/>
      <c r="H125" s="161"/>
      <c r="I125" s="164"/>
      <c r="J125" s="165">
        <f>BK125</f>
        <v>0</v>
      </c>
      <c r="K125" s="161"/>
      <c r="L125" s="166"/>
      <c r="M125" s="167"/>
      <c r="N125" s="168"/>
      <c r="O125" s="168"/>
      <c r="P125" s="169">
        <f>SUM(P126:P135)</f>
        <v>0</v>
      </c>
      <c r="Q125" s="168"/>
      <c r="R125" s="169">
        <f>SUM(R126:R135)</f>
        <v>44.95</v>
      </c>
      <c r="S125" s="168"/>
      <c r="T125" s="169">
        <f>SUM(T126:T135)</f>
        <v>0</v>
      </c>
      <c r="U125" s="170"/>
      <c r="AR125" s="171" t="s">
        <v>82</v>
      </c>
      <c r="AT125" s="172" t="s">
        <v>74</v>
      </c>
      <c r="AU125" s="172" t="s">
        <v>8</v>
      </c>
      <c r="AY125" s="171" t="s">
        <v>123</v>
      </c>
      <c r="BK125" s="173">
        <f>SUM(BK126:BK135)</f>
        <v>0</v>
      </c>
    </row>
    <row r="126" spans="1:65" s="2" customFormat="1" ht="37.9" customHeight="1">
      <c r="A126" s="30"/>
      <c r="B126" s="31"/>
      <c r="C126" s="174" t="s">
        <v>135</v>
      </c>
      <c r="D126" s="174" t="s">
        <v>124</v>
      </c>
      <c r="E126" s="175" t="s">
        <v>136</v>
      </c>
      <c r="F126" s="176" t="s">
        <v>137</v>
      </c>
      <c r="G126" s="177" t="s">
        <v>138</v>
      </c>
      <c r="H126" s="178">
        <v>15</v>
      </c>
      <c r="I126" s="179"/>
      <c r="J126" s="180">
        <f t="shared" ref="J126:J135" si="0">ROUND(I126*H126,2)</f>
        <v>0</v>
      </c>
      <c r="K126" s="181"/>
      <c r="L126" s="35"/>
      <c r="M126" s="182" t="s">
        <v>1</v>
      </c>
      <c r="N126" s="183" t="s">
        <v>40</v>
      </c>
      <c r="O126" s="67"/>
      <c r="P126" s="184">
        <f t="shared" ref="P126:P135" si="1">O126*H126</f>
        <v>0</v>
      </c>
      <c r="Q126" s="184">
        <v>0</v>
      </c>
      <c r="R126" s="184">
        <f t="shared" ref="R126:R135" si="2">Q126*H126</f>
        <v>0</v>
      </c>
      <c r="S126" s="184">
        <v>0</v>
      </c>
      <c r="T126" s="184">
        <f t="shared" ref="T126:T135" si="3">S126*H126</f>
        <v>0</v>
      </c>
      <c r="U126" s="185" t="s">
        <v>1</v>
      </c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86" t="s">
        <v>135</v>
      </c>
      <c r="AT126" s="186" t="s">
        <v>124</v>
      </c>
      <c r="AU126" s="186" t="s">
        <v>82</v>
      </c>
      <c r="AY126" s="13" t="s">
        <v>123</v>
      </c>
      <c r="BE126" s="187">
        <f t="shared" ref="BE126:BE135" si="4">IF(N126="základní",J126,0)</f>
        <v>0</v>
      </c>
      <c r="BF126" s="187">
        <f t="shared" ref="BF126:BF135" si="5">IF(N126="snížená",J126,0)</f>
        <v>0</v>
      </c>
      <c r="BG126" s="187">
        <f t="shared" ref="BG126:BG135" si="6">IF(N126="zákl. přenesená",J126,0)</f>
        <v>0</v>
      </c>
      <c r="BH126" s="187">
        <f t="shared" ref="BH126:BH135" si="7">IF(N126="sníž. přenesená",J126,0)</f>
        <v>0</v>
      </c>
      <c r="BI126" s="187">
        <f t="shared" ref="BI126:BI135" si="8">IF(N126="nulová",J126,0)</f>
        <v>0</v>
      </c>
      <c r="BJ126" s="13" t="s">
        <v>82</v>
      </c>
      <c r="BK126" s="187">
        <f t="shared" ref="BK126:BK135" si="9">ROUND(I126*H126,2)</f>
        <v>0</v>
      </c>
      <c r="BL126" s="13" t="s">
        <v>135</v>
      </c>
      <c r="BM126" s="186" t="s">
        <v>139</v>
      </c>
    </row>
    <row r="127" spans="1:65" s="2" customFormat="1" ht="14.45" customHeight="1">
      <c r="A127" s="30"/>
      <c r="B127" s="31"/>
      <c r="C127" s="188" t="s">
        <v>140</v>
      </c>
      <c r="D127" s="188" t="s">
        <v>141</v>
      </c>
      <c r="E127" s="189" t="s">
        <v>142</v>
      </c>
      <c r="F127" s="190" t="s">
        <v>143</v>
      </c>
      <c r="G127" s="191" t="s">
        <v>138</v>
      </c>
      <c r="H127" s="192">
        <v>15</v>
      </c>
      <c r="I127" s="193"/>
      <c r="J127" s="194">
        <f t="shared" si="0"/>
        <v>0</v>
      </c>
      <c r="K127" s="195"/>
      <c r="L127" s="196"/>
      <c r="M127" s="197" t="s">
        <v>1</v>
      </c>
      <c r="N127" s="198" t="s">
        <v>40</v>
      </c>
      <c r="O127" s="67"/>
      <c r="P127" s="184">
        <f t="shared" si="1"/>
        <v>0</v>
      </c>
      <c r="Q127" s="184">
        <v>0</v>
      </c>
      <c r="R127" s="184">
        <f t="shared" si="2"/>
        <v>0</v>
      </c>
      <c r="S127" s="184">
        <v>0</v>
      </c>
      <c r="T127" s="184">
        <f t="shared" si="3"/>
        <v>0</v>
      </c>
      <c r="U127" s="185" t="s">
        <v>1</v>
      </c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86" t="s">
        <v>144</v>
      </c>
      <c r="AT127" s="186" t="s">
        <v>141</v>
      </c>
      <c r="AU127" s="186" t="s">
        <v>82</v>
      </c>
      <c r="AY127" s="13" t="s">
        <v>123</v>
      </c>
      <c r="BE127" s="187">
        <f t="shared" si="4"/>
        <v>0</v>
      </c>
      <c r="BF127" s="187">
        <f t="shared" si="5"/>
        <v>0</v>
      </c>
      <c r="BG127" s="187">
        <f t="shared" si="6"/>
        <v>0</v>
      </c>
      <c r="BH127" s="187">
        <f t="shared" si="7"/>
        <v>0</v>
      </c>
      <c r="BI127" s="187">
        <f t="shared" si="8"/>
        <v>0</v>
      </c>
      <c r="BJ127" s="13" t="s">
        <v>82</v>
      </c>
      <c r="BK127" s="187">
        <f t="shared" si="9"/>
        <v>0</v>
      </c>
      <c r="BL127" s="13" t="s">
        <v>135</v>
      </c>
      <c r="BM127" s="186" t="s">
        <v>145</v>
      </c>
    </row>
    <row r="128" spans="1:65" s="2" customFormat="1" ht="24.2" customHeight="1">
      <c r="A128" s="30"/>
      <c r="B128" s="31"/>
      <c r="C128" s="174" t="s">
        <v>146</v>
      </c>
      <c r="D128" s="174" t="s">
        <v>124</v>
      </c>
      <c r="E128" s="175" t="s">
        <v>147</v>
      </c>
      <c r="F128" s="176" t="s">
        <v>148</v>
      </c>
      <c r="G128" s="177" t="s">
        <v>138</v>
      </c>
      <c r="H128" s="178">
        <v>25</v>
      </c>
      <c r="I128" s="179"/>
      <c r="J128" s="180">
        <f t="shared" si="0"/>
        <v>0</v>
      </c>
      <c r="K128" s="181"/>
      <c r="L128" s="35"/>
      <c r="M128" s="182" t="s">
        <v>1</v>
      </c>
      <c r="N128" s="183" t="s">
        <v>40</v>
      </c>
      <c r="O128" s="67"/>
      <c r="P128" s="184">
        <f t="shared" si="1"/>
        <v>0</v>
      </c>
      <c r="Q128" s="184">
        <v>0</v>
      </c>
      <c r="R128" s="184">
        <f t="shared" si="2"/>
        <v>0</v>
      </c>
      <c r="S128" s="184">
        <v>0</v>
      </c>
      <c r="T128" s="184">
        <f t="shared" si="3"/>
        <v>0</v>
      </c>
      <c r="U128" s="185" t="s">
        <v>1</v>
      </c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86" t="s">
        <v>149</v>
      </c>
      <c r="AT128" s="186" t="s">
        <v>124</v>
      </c>
      <c r="AU128" s="186" t="s">
        <v>82</v>
      </c>
      <c r="AY128" s="13" t="s">
        <v>123</v>
      </c>
      <c r="BE128" s="187">
        <f t="shared" si="4"/>
        <v>0</v>
      </c>
      <c r="BF128" s="187">
        <f t="shared" si="5"/>
        <v>0</v>
      </c>
      <c r="BG128" s="187">
        <f t="shared" si="6"/>
        <v>0</v>
      </c>
      <c r="BH128" s="187">
        <f t="shared" si="7"/>
        <v>0</v>
      </c>
      <c r="BI128" s="187">
        <f t="shared" si="8"/>
        <v>0</v>
      </c>
      <c r="BJ128" s="13" t="s">
        <v>82</v>
      </c>
      <c r="BK128" s="187">
        <f t="shared" si="9"/>
        <v>0</v>
      </c>
      <c r="BL128" s="13" t="s">
        <v>149</v>
      </c>
      <c r="BM128" s="186" t="s">
        <v>150</v>
      </c>
    </row>
    <row r="129" spans="1:65" s="2" customFormat="1" ht="37.9" customHeight="1">
      <c r="A129" s="30"/>
      <c r="B129" s="31"/>
      <c r="C129" s="188" t="s">
        <v>151</v>
      </c>
      <c r="D129" s="188" t="s">
        <v>141</v>
      </c>
      <c r="E129" s="189" t="s">
        <v>152</v>
      </c>
      <c r="F129" s="190" t="s">
        <v>153</v>
      </c>
      <c r="G129" s="191" t="s">
        <v>138</v>
      </c>
      <c r="H129" s="192">
        <v>25</v>
      </c>
      <c r="I129" s="193"/>
      <c r="J129" s="194">
        <f t="shared" si="0"/>
        <v>0</v>
      </c>
      <c r="K129" s="195"/>
      <c r="L129" s="196"/>
      <c r="M129" s="197" t="s">
        <v>1</v>
      </c>
      <c r="N129" s="198" t="s">
        <v>40</v>
      </c>
      <c r="O129" s="67"/>
      <c r="P129" s="184">
        <f t="shared" si="1"/>
        <v>0</v>
      </c>
      <c r="Q129" s="184">
        <v>0.5</v>
      </c>
      <c r="R129" s="184">
        <f t="shared" si="2"/>
        <v>12.5</v>
      </c>
      <c r="S129" s="184">
        <v>0</v>
      </c>
      <c r="T129" s="184">
        <f t="shared" si="3"/>
        <v>0</v>
      </c>
      <c r="U129" s="185" t="s">
        <v>1</v>
      </c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86" t="s">
        <v>154</v>
      </c>
      <c r="AT129" s="186" t="s">
        <v>141</v>
      </c>
      <c r="AU129" s="186" t="s">
        <v>82</v>
      </c>
      <c r="AY129" s="13" t="s">
        <v>123</v>
      </c>
      <c r="BE129" s="187">
        <f t="shared" si="4"/>
        <v>0</v>
      </c>
      <c r="BF129" s="187">
        <f t="shared" si="5"/>
        <v>0</v>
      </c>
      <c r="BG129" s="187">
        <f t="shared" si="6"/>
        <v>0</v>
      </c>
      <c r="BH129" s="187">
        <f t="shared" si="7"/>
        <v>0</v>
      </c>
      <c r="BI129" s="187">
        <f t="shared" si="8"/>
        <v>0</v>
      </c>
      <c r="BJ129" s="13" t="s">
        <v>82</v>
      </c>
      <c r="BK129" s="187">
        <f t="shared" si="9"/>
        <v>0</v>
      </c>
      <c r="BL129" s="13" t="s">
        <v>149</v>
      </c>
      <c r="BM129" s="186" t="s">
        <v>155</v>
      </c>
    </row>
    <row r="130" spans="1:65" s="2" customFormat="1" ht="24.2" customHeight="1">
      <c r="A130" s="30"/>
      <c r="B130" s="31"/>
      <c r="C130" s="174" t="s">
        <v>156</v>
      </c>
      <c r="D130" s="174" t="s">
        <v>124</v>
      </c>
      <c r="E130" s="175" t="s">
        <v>157</v>
      </c>
      <c r="F130" s="176" t="s">
        <v>158</v>
      </c>
      <c r="G130" s="177" t="s">
        <v>138</v>
      </c>
      <c r="H130" s="178">
        <v>145</v>
      </c>
      <c r="I130" s="179"/>
      <c r="J130" s="180">
        <f t="shared" si="0"/>
        <v>0</v>
      </c>
      <c r="K130" s="181"/>
      <c r="L130" s="35"/>
      <c r="M130" s="182" t="s">
        <v>1</v>
      </c>
      <c r="N130" s="183" t="s">
        <v>40</v>
      </c>
      <c r="O130" s="67"/>
      <c r="P130" s="184">
        <f t="shared" si="1"/>
        <v>0</v>
      </c>
      <c r="Q130" s="184">
        <v>0</v>
      </c>
      <c r="R130" s="184">
        <f t="shared" si="2"/>
        <v>0</v>
      </c>
      <c r="S130" s="184">
        <v>0</v>
      </c>
      <c r="T130" s="184">
        <f t="shared" si="3"/>
        <v>0</v>
      </c>
      <c r="U130" s="185" t="s">
        <v>1</v>
      </c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86" t="s">
        <v>149</v>
      </c>
      <c r="AT130" s="186" t="s">
        <v>124</v>
      </c>
      <c r="AU130" s="186" t="s">
        <v>82</v>
      </c>
      <c r="AY130" s="13" t="s">
        <v>123</v>
      </c>
      <c r="BE130" s="187">
        <f t="shared" si="4"/>
        <v>0</v>
      </c>
      <c r="BF130" s="187">
        <f t="shared" si="5"/>
        <v>0</v>
      </c>
      <c r="BG130" s="187">
        <f t="shared" si="6"/>
        <v>0</v>
      </c>
      <c r="BH130" s="187">
        <f t="shared" si="7"/>
        <v>0</v>
      </c>
      <c r="BI130" s="187">
        <f t="shared" si="8"/>
        <v>0</v>
      </c>
      <c r="BJ130" s="13" t="s">
        <v>82</v>
      </c>
      <c r="BK130" s="187">
        <f t="shared" si="9"/>
        <v>0</v>
      </c>
      <c r="BL130" s="13" t="s">
        <v>149</v>
      </c>
      <c r="BM130" s="186" t="s">
        <v>159</v>
      </c>
    </row>
    <row r="131" spans="1:65" s="2" customFormat="1" ht="37.9" customHeight="1">
      <c r="A131" s="30"/>
      <c r="B131" s="31"/>
      <c r="C131" s="188" t="s">
        <v>160</v>
      </c>
      <c r="D131" s="188" t="s">
        <v>141</v>
      </c>
      <c r="E131" s="189" t="s">
        <v>161</v>
      </c>
      <c r="F131" s="190" t="s">
        <v>162</v>
      </c>
      <c r="G131" s="191" t="s">
        <v>138</v>
      </c>
      <c r="H131" s="192">
        <v>145</v>
      </c>
      <c r="I131" s="193"/>
      <c r="J131" s="194">
        <f t="shared" si="0"/>
        <v>0</v>
      </c>
      <c r="K131" s="195"/>
      <c r="L131" s="196"/>
      <c r="M131" s="197" t="s">
        <v>1</v>
      </c>
      <c r="N131" s="198" t="s">
        <v>40</v>
      </c>
      <c r="O131" s="67"/>
      <c r="P131" s="184">
        <f t="shared" si="1"/>
        <v>0</v>
      </c>
      <c r="Q131" s="184">
        <v>0.17</v>
      </c>
      <c r="R131" s="184">
        <f t="shared" si="2"/>
        <v>24.650000000000002</v>
      </c>
      <c r="S131" s="184">
        <v>0</v>
      </c>
      <c r="T131" s="184">
        <f t="shared" si="3"/>
        <v>0</v>
      </c>
      <c r="U131" s="185" t="s">
        <v>1</v>
      </c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86" t="s">
        <v>154</v>
      </c>
      <c r="AT131" s="186" t="s">
        <v>141</v>
      </c>
      <c r="AU131" s="186" t="s">
        <v>82</v>
      </c>
      <c r="AY131" s="13" t="s">
        <v>123</v>
      </c>
      <c r="BE131" s="187">
        <f t="shared" si="4"/>
        <v>0</v>
      </c>
      <c r="BF131" s="187">
        <f t="shared" si="5"/>
        <v>0</v>
      </c>
      <c r="BG131" s="187">
        <f t="shared" si="6"/>
        <v>0</v>
      </c>
      <c r="BH131" s="187">
        <f t="shared" si="7"/>
        <v>0</v>
      </c>
      <c r="BI131" s="187">
        <f t="shared" si="8"/>
        <v>0</v>
      </c>
      <c r="BJ131" s="13" t="s">
        <v>82</v>
      </c>
      <c r="BK131" s="187">
        <f t="shared" si="9"/>
        <v>0</v>
      </c>
      <c r="BL131" s="13" t="s">
        <v>149</v>
      </c>
      <c r="BM131" s="186" t="s">
        <v>163</v>
      </c>
    </row>
    <row r="132" spans="1:65" s="2" customFormat="1" ht="24.2" customHeight="1">
      <c r="A132" s="30"/>
      <c r="B132" s="31"/>
      <c r="C132" s="174" t="s">
        <v>164</v>
      </c>
      <c r="D132" s="174" t="s">
        <v>124</v>
      </c>
      <c r="E132" s="175" t="s">
        <v>165</v>
      </c>
      <c r="F132" s="176" t="s">
        <v>166</v>
      </c>
      <c r="G132" s="177" t="s">
        <v>138</v>
      </c>
      <c r="H132" s="178">
        <v>65</v>
      </c>
      <c r="I132" s="179"/>
      <c r="J132" s="180">
        <f t="shared" si="0"/>
        <v>0</v>
      </c>
      <c r="K132" s="181"/>
      <c r="L132" s="35"/>
      <c r="M132" s="182" t="s">
        <v>1</v>
      </c>
      <c r="N132" s="183" t="s">
        <v>40</v>
      </c>
      <c r="O132" s="67"/>
      <c r="P132" s="184">
        <f t="shared" si="1"/>
        <v>0</v>
      </c>
      <c r="Q132" s="184">
        <v>0</v>
      </c>
      <c r="R132" s="184">
        <f t="shared" si="2"/>
        <v>0</v>
      </c>
      <c r="S132" s="184">
        <v>0</v>
      </c>
      <c r="T132" s="184">
        <f t="shared" si="3"/>
        <v>0</v>
      </c>
      <c r="U132" s="185" t="s">
        <v>1</v>
      </c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86" t="s">
        <v>149</v>
      </c>
      <c r="AT132" s="186" t="s">
        <v>124</v>
      </c>
      <c r="AU132" s="186" t="s">
        <v>82</v>
      </c>
      <c r="AY132" s="13" t="s">
        <v>123</v>
      </c>
      <c r="BE132" s="187">
        <f t="shared" si="4"/>
        <v>0</v>
      </c>
      <c r="BF132" s="187">
        <f t="shared" si="5"/>
        <v>0</v>
      </c>
      <c r="BG132" s="187">
        <f t="shared" si="6"/>
        <v>0</v>
      </c>
      <c r="BH132" s="187">
        <f t="shared" si="7"/>
        <v>0</v>
      </c>
      <c r="BI132" s="187">
        <f t="shared" si="8"/>
        <v>0</v>
      </c>
      <c r="BJ132" s="13" t="s">
        <v>82</v>
      </c>
      <c r="BK132" s="187">
        <f t="shared" si="9"/>
        <v>0</v>
      </c>
      <c r="BL132" s="13" t="s">
        <v>149</v>
      </c>
      <c r="BM132" s="186" t="s">
        <v>167</v>
      </c>
    </row>
    <row r="133" spans="1:65" s="2" customFormat="1" ht="37.9" customHeight="1">
      <c r="A133" s="30"/>
      <c r="B133" s="31"/>
      <c r="C133" s="188" t="s">
        <v>168</v>
      </c>
      <c r="D133" s="188" t="s">
        <v>141</v>
      </c>
      <c r="E133" s="189" t="s">
        <v>169</v>
      </c>
      <c r="F133" s="190" t="s">
        <v>170</v>
      </c>
      <c r="G133" s="191" t="s">
        <v>138</v>
      </c>
      <c r="H133" s="192">
        <v>65</v>
      </c>
      <c r="I133" s="193"/>
      <c r="J133" s="194">
        <f t="shared" si="0"/>
        <v>0</v>
      </c>
      <c r="K133" s="195"/>
      <c r="L133" s="196"/>
      <c r="M133" s="197" t="s">
        <v>1</v>
      </c>
      <c r="N133" s="198" t="s">
        <v>40</v>
      </c>
      <c r="O133" s="67"/>
      <c r="P133" s="184">
        <f t="shared" si="1"/>
        <v>0</v>
      </c>
      <c r="Q133" s="184">
        <v>0.12</v>
      </c>
      <c r="R133" s="184">
        <f t="shared" si="2"/>
        <v>7.8</v>
      </c>
      <c r="S133" s="184">
        <v>0</v>
      </c>
      <c r="T133" s="184">
        <f t="shared" si="3"/>
        <v>0</v>
      </c>
      <c r="U133" s="185" t="s">
        <v>1</v>
      </c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86" t="s">
        <v>154</v>
      </c>
      <c r="AT133" s="186" t="s">
        <v>141</v>
      </c>
      <c r="AU133" s="186" t="s">
        <v>82</v>
      </c>
      <c r="AY133" s="13" t="s">
        <v>123</v>
      </c>
      <c r="BE133" s="187">
        <f t="shared" si="4"/>
        <v>0</v>
      </c>
      <c r="BF133" s="187">
        <f t="shared" si="5"/>
        <v>0</v>
      </c>
      <c r="BG133" s="187">
        <f t="shared" si="6"/>
        <v>0</v>
      </c>
      <c r="BH133" s="187">
        <f t="shared" si="7"/>
        <v>0</v>
      </c>
      <c r="BI133" s="187">
        <f t="shared" si="8"/>
        <v>0</v>
      </c>
      <c r="BJ133" s="13" t="s">
        <v>82</v>
      </c>
      <c r="BK133" s="187">
        <f t="shared" si="9"/>
        <v>0</v>
      </c>
      <c r="BL133" s="13" t="s">
        <v>149</v>
      </c>
      <c r="BM133" s="186" t="s">
        <v>171</v>
      </c>
    </row>
    <row r="134" spans="1:65" s="2" customFormat="1" ht="24.2" customHeight="1">
      <c r="A134" s="30"/>
      <c r="B134" s="31"/>
      <c r="C134" s="174" t="s">
        <v>172</v>
      </c>
      <c r="D134" s="174" t="s">
        <v>124</v>
      </c>
      <c r="E134" s="175" t="s">
        <v>165</v>
      </c>
      <c r="F134" s="176" t="s">
        <v>166</v>
      </c>
      <c r="G134" s="177" t="s">
        <v>138</v>
      </c>
      <c r="H134" s="178">
        <v>42</v>
      </c>
      <c r="I134" s="179"/>
      <c r="J134" s="180">
        <f t="shared" si="0"/>
        <v>0</v>
      </c>
      <c r="K134" s="181"/>
      <c r="L134" s="35"/>
      <c r="M134" s="182" t="s">
        <v>1</v>
      </c>
      <c r="N134" s="183" t="s">
        <v>40</v>
      </c>
      <c r="O134" s="67"/>
      <c r="P134" s="184">
        <f t="shared" si="1"/>
        <v>0</v>
      </c>
      <c r="Q134" s="184">
        <v>0</v>
      </c>
      <c r="R134" s="184">
        <f t="shared" si="2"/>
        <v>0</v>
      </c>
      <c r="S134" s="184">
        <v>0</v>
      </c>
      <c r="T134" s="184">
        <f t="shared" si="3"/>
        <v>0</v>
      </c>
      <c r="U134" s="185" t="s">
        <v>1</v>
      </c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86" t="s">
        <v>149</v>
      </c>
      <c r="AT134" s="186" t="s">
        <v>124</v>
      </c>
      <c r="AU134" s="186" t="s">
        <v>82</v>
      </c>
      <c r="AY134" s="13" t="s">
        <v>123</v>
      </c>
      <c r="BE134" s="187">
        <f t="shared" si="4"/>
        <v>0</v>
      </c>
      <c r="BF134" s="187">
        <f t="shared" si="5"/>
        <v>0</v>
      </c>
      <c r="BG134" s="187">
        <f t="shared" si="6"/>
        <v>0</v>
      </c>
      <c r="BH134" s="187">
        <f t="shared" si="7"/>
        <v>0</v>
      </c>
      <c r="BI134" s="187">
        <f t="shared" si="8"/>
        <v>0</v>
      </c>
      <c r="BJ134" s="13" t="s">
        <v>82</v>
      </c>
      <c r="BK134" s="187">
        <f t="shared" si="9"/>
        <v>0</v>
      </c>
      <c r="BL134" s="13" t="s">
        <v>149</v>
      </c>
      <c r="BM134" s="186" t="s">
        <v>173</v>
      </c>
    </row>
    <row r="135" spans="1:65" s="2" customFormat="1" ht="14.45" customHeight="1">
      <c r="A135" s="30"/>
      <c r="B135" s="31"/>
      <c r="C135" s="188" t="s">
        <v>7</v>
      </c>
      <c r="D135" s="188" t="s">
        <v>141</v>
      </c>
      <c r="E135" s="189" t="s">
        <v>174</v>
      </c>
      <c r="F135" s="190" t="s">
        <v>175</v>
      </c>
      <c r="G135" s="191" t="s">
        <v>138</v>
      </c>
      <c r="H135" s="192">
        <v>42</v>
      </c>
      <c r="I135" s="193"/>
      <c r="J135" s="194">
        <f t="shared" si="0"/>
        <v>0</v>
      </c>
      <c r="K135" s="195"/>
      <c r="L135" s="196"/>
      <c r="M135" s="197" t="s">
        <v>1</v>
      </c>
      <c r="N135" s="198" t="s">
        <v>40</v>
      </c>
      <c r="O135" s="67"/>
      <c r="P135" s="184">
        <f t="shared" si="1"/>
        <v>0</v>
      </c>
      <c r="Q135" s="184">
        <v>0</v>
      </c>
      <c r="R135" s="184">
        <f t="shared" si="2"/>
        <v>0</v>
      </c>
      <c r="S135" s="184">
        <v>0</v>
      </c>
      <c r="T135" s="184">
        <f t="shared" si="3"/>
        <v>0</v>
      </c>
      <c r="U135" s="185" t="s">
        <v>1</v>
      </c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86" t="s">
        <v>154</v>
      </c>
      <c r="AT135" s="186" t="s">
        <v>141</v>
      </c>
      <c r="AU135" s="186" t="s">
        <v>82</v>
      </c>
      <c r="AY135" s="13" t="s">
        <v>123</v>
      </c>
      <c r="BE135" s="187">
        <f t="shared" si="4"/>
        <v>0</v>
      </c>
      <c r="BF135" s="187">
        <f t="shared" si="5"/>
        <v>0</v>
      </c>
      <c r="BG135" s="187">
        <f t="shared" si="6"/>
        <v>0</v>
      </c>
      <c r="BH135" s="187">
        <f t="shared" si="7"/>
        <v>0</v>
      </c>
      <c r="BI135" s="187">
        <f t="shared" si="8"/>
        <v>0</v>
      </c>
      <c r="BJ135" s="13" t="s">
        <v>82</v>
      </c>
      <c r="BK135" s="187">
        <f t="shared" si="9"/>
        <v>0</v>
      </c>
      <c r="BL135" s="13" t="s">
        <v>149</v>
      </c>
      <c r="BM135" s="186" t="s">
        <v>176</v>
      </c>
    </row>
    <row r="136" spans="1:65" s="11" customFormat="1" ht="25.9" customHeight="1">
      <c r="B136" s="160"/>
      <c r="C136" s="161"/>
      <c r="D136" s="162" t="s">
        <v>74</v>
      </c>
      <c r="E136" s="163" t="s">
        <v>177</v>
      </c>
      <c r="F136" s="163" t="s">
        <v>178</v>
      </c>
      <c r="G136" s="161"/>
      <c r="H136" s="161"/>
      <c r="I136" s="164"/>
      <c r="J136" s="165">
        <f>BK136</f>
        <v>0</v>
      </c>
      <c r="K136" s="161"/>
      <c r="L136" s="166"/>
      <c r="M136" s="167"/>
      <c r="N136" s="168"/>
      <c r="O136" s="168"/>
      <c r="P136" s="169">
        <f>SUM(P137:P151)</f>
        <v>0</v>
      </c>
      <c r="Q136" s="168"/>
      <c r="R136" s="169">
        <f>SUM(R137:R151)</f>
        <v>0</v>
      </c>
      <c r="S136" s="168"/>
      <c r="T136" s="169">
        <f>SUM(T137:T151)</f>
        <v>0</v>
      </c>
      <c r="U136" s="170"/>
      <c r="AR136" s="171" t="s">
        <v>82</v>
      </c>
      <c r="AT136" s="172" t="s">
        <v>74</v>
      </c>
      <c r="AU136" s="172" t="s">
        <v>8</v>
      </c>
      <c r="AY136" s="171" t="s">
        <v>123</v>
      </c>
      <c r="BK136" s="173">
        <f>SUM(BK137:BK151)</f>
        <v>0</v>
      </c>
    </row>
    <row r="137" spans="1:65" s="2" customFormat="1" ht="24.2" customHeight="1">
      <c r="A137" s="30"/>
      <c r="B137" s="31"/>
      <c r="C137" s="174" t="s">
        <v>149</v>
      </c>
      <c r="D137" s="174" t="s">
        <v>124</v>
      </c>
      <c r="E137" s="175" t="s">
        <v>179</v>
      </c>
      <c r="F137" s="176" t="s">
        <v>180</v>
      </c>
      <c r="G137" s="177" t="s">
        <v>127</v>
      </c>
      <c r="H137" s="178">
        <v>1</v>
      </c>
      <c r="I137" s="179"/>
      <c r="J137" s="180">
        <f t="shared" ref="J137:J151" si="10">ROUND(I137*H137,2)</f>
        <v>0</v>
      </c>
      <c r="K137" s="181"/>
      <c r="L137" s="35"/>
      <c r="M137" s="182" t="s">
        <v>1</v>
      </c>
      <c r="N137" s="183" t="s">
        <v>40</v>
      </c>
      <c r="O137" s="67"/>
      <c r="P137" s="184">
        <f t="shared" ref="P137:P151" si="11">O137*H137</f>
        <v>0</v>
      </c>
      <c r="Q137" s="184">
        <v>0</v>
      </c>
      <c r="R137" s="184">
        <f t="shared" ref="R137:R151" si="12">Q137*H137</f>
        <v>0</v>
      </c>
      <c r="S137" s="184">
        <v>0</v>
      </c>
      <c r="T137" s="184">
        <f t="shared" ref="T137:T151" si="13">S137*H137</f>
        <v>0</v>
      </c>
      <c r="U137" s="185" t="s">
        <v>1</v>
      </c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86" t="s">
        <v>149</v>
      </c>
      <c r="AT137" s="186" t="s">
        <v>124</v>
      </c>
      <c r="AU137" s="186" t="s">
        <v>82</v>
      </c>
      <c r="AY137" s="13" t="s">
        <v>123</v>
      </c>
      <c r="BE137" s="187">
        <f t="shared" ref="BE137:BE151" si="14">IF(N137="základní",J137,0)</f>
        <v>0</v>
      </c>
      <c r="BF137" s="187">
        <f t="shared" ref="BF137:BF151" si="15">IF(N137="snížená",J137,0)</f>
        <v>0</v>
      </c>
      <c r="BG137" s="187">
        <f t="shared" ref="BG137:BG151" si="16">IF(N137="zákl. přenesená",J137,0)</f>
        <v>0</v>
      </c>
      <c r="BH137" s="187">
        <f t="shared" ref="BH137:BH151" si="17">IF(N137="sníž. přenesená",J137,0)</f>
        <v>0</v>
      </c>
      <c r="BI137" s="187">
        <f t="shared" ref="BI137:BI151" si="18">IF(N137="nulová",J137,0)</f>
        <v>0</v>
      </c>
      <c r="BJ137" s="13" t="s">
        <v>82</v>
      </c>
      <c r="BK137" s="187">
        <f t="shared" ref="BK137:BK151" si="19">ROUND(I137*H137,2)</f>
        <v>0</v>
      </c>
      <c r="BL137" s="13" t="s">
        <v>149</v>
      </c>
      <c r="BM137" s="186" t="s">
        <v>181</v>
      </c>
    </row>
    <row r="138" spans="1:65" s="2" customFormat="1" ht="24.2" customHeight="1">
      <c r="A138" s="30"/>
      <c r="B138" s="31"/>
      <c r="C138" s="188" t="s">
        <v>182</v>
      </c>
      <c r="D138" s="188" t="s">
        <v>141</v>
      </c>
      <c r="E138" s="189" t="s">
        <v>183</v>
      </c>
      <c r="F138" s="190" t="s">
        <v>184</v>
      </c>
      <c r="G138" s="191" t="s">
        <v>185</v>
      </c>
      <c r="H138" s="192">
        <v>1</v>
      </c>
      <c r="I138" s="193"/>
      <c r="J138" s="194">
        <f t="shared" si="10"/>
        <v>0</v>
      </c>
      <c r="K138" s="195"/>
      <c r="L138" s="196"/>
      <c r="M138" s="197" t="s">
        <v>1</v>
      </c>
      <c r="N138" s="198" t="s">
        <v>40</v>
      </c>
      <c r="O138" s="67"/>
      <c r="P138" s="184">
        <f t="shared" si="11"/>
        <v>0</v>
      </c>
      <c r="Q138" s="184">
        <v>0</v>
      </c>
      <c r="R138" s="184">
        <f t="shared" si="12"/>
        <v>0</v>
      </c>
      <c r="S138" s="184">
        <v>0</v>
      </c>
      <c r="T138" s="184">
        <f t="shared" si="13"/>
        <v>0</v>
      </c>
      <c r="U138" s="185" t="s">
        <v>1</v>
      </c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86" t="s">
        <v>144</v>
      </c>
      <c r="AT138" s="186" t="s">
        <v>141</v>
      </c>
      <c r="AU138" s="186" t="s">
        <v>82</v>
      </c>
      <c r="AY138" s="13" t="s">
        <v>123</v>
      </c>
      <c r="BE138" s="187">
        <f t="shared" si="14"/>
        <v>0</v>
      </c>
      <c r="BF138" s="187">
        <f t="shared" si="15"/>
        <v>0</v>
      </c>
      <c r="BG138" s="187">
        <f t="shared" si="16"/>
        <v>0</v>
      </c>
      <c r="BH138" s="187">
        <f t="shared" si="17"/>
        <v>0</v>
      </c>
      <c r="BI138" s="187">
        <f t="shared" si="18"/>
        <v>0</v>
      </c>
      <c r="BJ138" s="13" t="s">
        <v>82</v>
      </c>
      <c r="BK138" s="187">
        <f t="shared" si="19"/>
        <v>0</v>
      </c>
      <c r="BL138" s="13" t="s">
        <v>135</v>
      </c>
      <c r="BM138" s="186" t="s">
        <v>186</v>
      </c>
    </row>
    <row r="139" spans="1:65" s="2" customFormat="1" ht="24.2" customHeight="1">
      <c r="A139" s="30"/>
      <c r="B139" s="31"/>
      <c r="C139" s="174" t="s">
        <v>187</v>
      </c>
      <c r="D139" s="174" t="s">
        <v>124</v>
      </c>
      <c r="E139" s="175" t="s">
        <v>188</v>
      </c>
      <c r="F139" s="176" t="s">
        <v>189</v>
      </c>
      <c r="G139" s="177" t="s">
        <v>127</v>
      </c>
      <c r="H139" s="178">
        <v>2</v>
      </c>
      <c r="I139" s="179"/>
      <c r="J139" s="180">
        <f t="shared" si="10"/>
        <v>0</v>
      </c>
      <c r="K139" s="181"/>
      <c r="L139" s="35"/>
      <c r="M139" s="182" t="s">
        <v>1</v>
      </c>
      <c r="N139" s="183" t="s">
        <v>40</v>
      </c>
      <c r="O139" s="67"/>
      <c r="P139" s="184">
        <f t="shared" si="11"/>
        <v>0</v>
      </c>
      <c r="Q139" s="184">
        <v>0</v>
      </c>
      <c r="R139" s="184">
        <f t="shared" si="12"/>
        <v>0</v>
      </c>
      <c r="S139" s="184">
        <v>0</v>
      </c>
      <c r="T139" s="184">
        <f t="shared" si="13"/>
        <v>0</v>
      </c>
      <c r="U139" s="185" t="s">
        <v>1</v>
      </c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86" t="s">
        <v>190</v>
      </c>
      <c r="AT139" s="186" t="s">
        <v>124</v>
      </c>
      <c r="AU139" s="186" t="s">
        <v>82</v>
      </c>
      <c r="AY139" s="13" t="s">
        <v>123</v>
      </c>
      <c r="BE139" s="187">
        <f t="shared" si="14"/>
        <v>0</v>
      </c>
      <c r="BF139" s="187">
        <f t="shared" si="15"/>
        <v>0</v>
      </c>
      <c r="BG139" s="187">
        <f t="shared" si="16"/>
        <v>0</v>
      </c>
      <c r="BH139" s="187">
        <f t="shared" si="17"/>
        <v>0</v>
      </c>
      <c r="BI139" s="187">
        <f t="shared" si="18"/>
        <v>0</v>
      </c>
      <c r="BJ139" s="13" t="s">
        <v>82</v>
      </c>
      <c r="BK139" s="187">
        <f t="shared" si="19"/>
        <v>0</v>
      </c>
      <c r="BL139" s="13" t="s">
        <v>190</v>
      </c>
      <c r="BM139" s="186" t="s">
        <v>191</v>
      </c>
    </row>
    <row r="140" spans="1:65" s="2" customFormat="1" ht="24.2" customHeight="1">
      <c r="A140" s="30"/>
      <c r="B140" s="31"/>
      <c r="C140" s="188" t="s">
        <v>192</v>
      </c>
      <c r="D140" s="188" t="s">
        <v>141</v>
      </c>
      <c r="E140" s="189" t="s">
        <v>193</v>
      </c>
      <c r="F140" s="190" t="s">
        <v>194</v>
      </c>
      <c r="G140" s="191" t="s">
        <v>185</v>
      </c>
      <c r="H140" s="192">
        <v>2</v>
      </c>
      <c r="I140" s="193"/>
      <c r="J140" s="194">
        <f t="shared" si="10"/>
        <v>0</v>
      </c>
      <c r="K140" s="195"/>
      <c r="L140" s="196"/>
      <c r="M140" s="197" t="s">
        <v>1</v>
      </c>
      <c r="N140" s="198" t="s">
        <v>40</v>
      </c>
      <c r="O140" s="67"/>
      <c r="P140" s="184">
        <f t="shared" si="11"/>
        <v>0</v>
      </c>
      <c r="Q140" s="184">
        <v>0</v>
      </c>
      <c r="R140" s="184">
        <f t="shared" si="12"/>
        <v>0</v>
      </c>
      <c r="S140" s="184">
        <v>0</v>
      </c>
      <c r="T140" s="184">
        <f t="shared" si="13"/>
        <v>0</v>
      </c>
      <c r="U140" s="185" t="s">
        <v>1</v>
      </c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86" t="s">
        <v>190</v>
      </c>
      <c r="AT140" s="186" t="s">
        <v>141</v>
      </c>
      <c r="AU140" s="186" t="s">
        <v>82</v>
      </c>
      <c r="AY140" s="13" t="s">
        <v>123</v>
      </c>
      <c r="BE140" s="187">
        <f t="shared" si="14"/>
        <v>0</v>
      </c>
      <c r="BF140" s="187">
        <f t="shared" si="15"/>
        <v>0</v>
      </c>
      <c r="BG140" s="187">
        <f t="shared" si="16"/>
        <v>0</v>
      </c>
      <c r="BH140" s="187">
        <f t="shared" si="17"/>
        <v>0</v>
      </c>
      <c r="BI140" s="187">
        <f t="shared" si="18"/>
        <v>0</v>
      </c>
      <c r="BJ140" s="13" t="s">
        <v>82</v>
      </c>
      <c r="BK140" s="187">
        <f t="shared" si="19"/>
        <v>0</v>
      </c>
      <c r="BL140" s="13" t="s">
        <v>190</v>
      </c>
      <c r="BM140" s="186" t="s">
        <v>195</v>
      </c>
    </row>
    <row r="141" spans="1:65" s="2" customFormat="1" ht="24.2" customHeight="1">
      <c r="A141" s="30"/>
      <c r="B141" s="31"/>
      <c r="C141" s="174" t="s">
        <v>196</v>
      </c>
      <c r="D141" s="174" t="s">
        <v>124</v>
      </c>
      <c r="E141" s="175" t="s">
        <v>197</v>
      </c>
      <c r="F141" s="176" t="s">
        <v>198</v>
      </c>
      <c r="G141" s="177" t="s">
        <v>127</v>
      </c>
      <c r="H141" s="178">
        <v>1</v>
      </c>
      <c r="I141" s="179"/>
      <c r="J141" s="180">
        <f t="shared" si="10"/>
        <v>0</v>
      </c>
      <c r="K141" s="181"/>
      <c r="L141" s="35"/>
      <c r="M141" s="182" t="s">
        <v>1</v>
      </c>
      <c r="N141" s="183" t="s">
        <v>40</v>
      </c>
      <c r="O141" s="67"/>
      <c r="P141" s="184">
        <f t="shared" si="11"/>
        <v>0</v>
      </c>
      <c r="Q141" s="184">
        <v>0</v>
      </c>
      <c r="R141" s="184">
        <f t="shared" si="12"/>
        <v>0</v>
      </c>
      <c r="S141" s="184">
        <v>0</v>
      </c>
      <c r="T141" s="184">
        <f t="shared" si="13"/>
        <v>0</v>
      </c>
      <c r="U141" s="185" t="s">
        <v>1</v>
      </c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86" t="s">
        <v>149</v>
      </c>
      <c r="AT141" s="186" t="s">
        <v>124</v>
      </c>
      <c r="AU141" s="186" t="s">
        <v>82</v>
      </c>
      <c r="AY141" s="13" t="s">
        <v>123</v>
      </c>
      <c r="BE141" s="187">
        <f t="shared" si="14"/>
        <v>0</v>
      </c>
      <c r="BF141" s="187">
        <f t="shared" si="15"/>
        <v>0</v>
      </c>
      <c r="BG141" s="187">
        <f t="shared" si="16"/>
        <v>0</v>
      </c>
      <c r="BH141" s="187">
        <f t="shared" si="17"/>
        <v>0</v>
      </c>
      <c r="BI141" s="187">
        <f t="shared" si="18"/>
        <v>0</v>
      </c>
      <c r="BJ141" s="13" t="s">
        <v>82</v>
      </c>
      <c r="BK141" s="187">
        <f t="shared" si="19"/>
        <v>0</v>
      </c>
      <c r="BL141" s="13" t="s">
        <v>149</v>
      </c>
      <c r="BM141" s="186" t="s">
        <v>199</v>
      </c>
    </row>
    <row r="142" spans="1:65" s="2" customFormat="1" ht="14.45" customHeight="1">
      <c r="A142" s="30"/>
      <c r="B142" s="31"/>
      <c r="C142" s="188" t="s">
        <v>200</v>
      </c>
      <c r="D142" s="188" t="s">
        <v>141</v>
      </c>
      <c r="E142" s="189" t="s">
        <v>201</v>
      </c>
      <c r="F142" s="190" t="s">
        <v>202</v>
      </c>
      <c r="G142" s="191" t="s">
        <v>185</v>
      </c>
      <c r="H142" s="192">
        <v>1</v>
      </c>
      <c r="I142" s="193"/>
      <c r="J142" s="194">
        <f t="shared" si="10"/>
        <v>0</v>
      </c>
      <c r="K142" s="195"/>
      <c r="L142" s="196"/>
      <c r="M142" s="197" t="s">
        <v>1</v>
      </c>
      <c r="N142" s="198" t="s">
        <v>40</v>
      </c>
      <c r="O142" s="67"/>
      <c r="P142" s="184">
        <f t="shared" si="11"/>
        <v>0</v>
      </c>
      <c r="Q142" s="184">
        <v>0</v>
      </c>
      <c r="R142" s="184">
        <f t="shared" si="12"/>
        <v>0</v>
      </c>
      <c r="S142" s="184">
        <v>0</v>
      </c>
      <c r="T142" s="184">
        <f t="shared" si="13"/>
        <v>0</v>
      </c>
      <c r="U142" s="185" t="s">
        <v>1</v>
      </c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86" t="s">
        <v>154</v>
      </c>
      <c r="AT142" s="186" t="s">
        <v>141</v>
      </c>
      <c r="AU142" s="186" t="s">
        <v>82</v>
      </c>
      <c r="AY142" s="13" t="s">
        <v>123</v>
      </c>
      <c r="BE142" s="187">
        <f t="shared" si="14"/>
        <v>0</v>
      </c>
      <c r="BF142" s="187">
        <f t="shared" si="15"/>
        <v>0</v>
      </c>
      <c r="BG142" s="187">
        <f t="shared" si="16"/>
        <v>0</v>
      </c>
      <c r="BH142" s="187">
        <f t="shared" si="17"/>
        <v>0</v>
      </c>
      <c r="BI142" s="187">
        <f t="shared" si="18"/>
        <v>0</v>
      </c>
      <c r="BJ142" s="13" t="s">
        <v>82</v>
      </c>
      <c r="BK142" s="187">
        <f t="shared" si="19"/>
        <v>0</v>
      </c>
      <c r="BL142" s="13" t="s">
        <v>149</v>
      </c>
      <c r="BM142" s="186" t="s">
        <v>203</v>
      </c>
    </row>
    <row r="143" spans="1:65" s="2" customFormat="1" ht="24.2" customHeight="1">
      <c r="A143" s="30"/>
      <c r="B143" s="31"/>
      <c r="C143" s="174" t="s">
        <v>204</v>
      </c>
      <c r="D143" s="174" t="s">
        <v>124</v>
      </c>
      <c r="E143" s="175" t="s">
        <v>205</v>
      </c>
      <c r="F143" s="176" t="s">
        <v>206</v>
      </c>
      <c r="G143" s="177" t="s">
        <v>127</v>
      </c>
      <c r="H143" s="178">
        <v>2</v>
      </c>
      <c r="I143" s="179"/>
      <c r="J143" s="180">
        <f t="shared" si="10"/>
        <v>0</v>
      </c>
      <c r="K143" s="181"/>
      <c r="L143" s="35"/>
      <c r="M143" s="182" t="s">
        <v>1</v>
      </c>
      <c r="N143" s="183" t="s">
        <v>40</v>
      </c>
      <c r="O143" s="67"/>
      <c r="P143" s="184">
        <f t="shared" si="11"/>
        <v>0</v>
      </c>
      <c r="Q143" s="184">
        <v>0</v>
      </c>
      <c r="R143" s="184">
        <f t="shared" si="12"/>
        <v>0</v>
      </c>
      <c r="S143" s="184">
        <v>0</v>
      </c>
      <c r="T143" s="184">
        <f t="shared" si="13"/>
        <v>0</v>
      </c>
      <c r="U143" s="185" t="s">
        <v>1</v>
      </c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86" t="s">
        <v>149</v>
      </c>
      <c r="AT143" s="186" t="s">
        <v>124</v>
      </c>
      <c r="AU143" s="186" t="s">
        <v>82</v>
      </c>
      <c r="AY143" s="13" t="s">
        <v>123</v>
      </c>
      <c r="BE143" s="187">
        <f t="shared" si="14"/>
        <v>0</v>
      </c>
      <c r="BF143" s="187">
        <f t="shared" si="15"/>
        <v>0</v>
      </c>
      <c r="BG143" s="187">
        <f t="shared" si="16"/>
        <v>0</v>
      </c>
      <c r="BH143" s="187">
        <f t="shared" si="17"/>
        <v>0</v>
      </c>
      <c r="BI143" s="187">
        <f t="shared" si="18"/>
        <v>0</v>
      </c>
      <c r="BJ143" s="13" t="s">
        <v>82</v>
      </c>
      <c r="BK143" s="187">
        <f t="shared" si="19"/>
        <v>0</v>
      </c>
      <c r="BL143" s="13" t="s">
        <v>149</v>
      </c>
      <c r="BM143" s="186" t="s">
        <v>207</v>
      </c>
    </row>
    <row r="144" spans="1:65" s="2" customFormat="1" ht="24.2" customHeight="1">
      <c r="A144" s="30"/>
      <c r="B144" s="31"/>
      <c r="C144" s="188" t="s">
        <v>208</v>
      </c>
      <c r="D144" s="188" t="s">
        <v>141</v>
      </c>
      <c r="E144" s="189" t="s">
        <v>209</v>
      </c>
      <c r="F144" s="190" t="s">
        <v>210</v>
      </c>
      <c r="G144" s="191" t="s">
        <v>185</v>
      </c>
      <c r="H144" s="192">
        <v>2</v>
      </c>
      <c r="I144" s="193"/>
      <c r="J144" s="194">
        <f t="shared" si="10"/>
        <v>0</v>
      </c>
      <c r="K144" s="195"/>
      <c r="L144" s="196"/>
      <c r="M144" s="197" t="s">
        <v>1</v>
      </c>
      <c r="N144" s="198" t="s">
        <v>40</v>
      </c>
      <c r="O144" s="67"/>
      <c r="P144" s="184">
        <f t="shared" si="11"/>
        <v>0</v>
      </c>
      <c r="Q144" s="184">
        <v>0</v>
      </c>
      <c r="R144" s="184">
        <f t="shared" si="12"/>
        <v>0</v>
      </c>
      <c r="S144" s="184">
        <v>0</v>
      </c>
      <c r="T144" s="184">
        <f t="shared" si="13"/>
        <v>0</v>
      </c>
      <c r="U144" s="185" t="s">
        <v>1</v>
      </c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86" t="s">
        <v>154</v>
      </c>
      <c r="AT144" s="186" t="s">
        <v>141</v>
      </c>
      <c r="AU144" s="186" t="s">
        <v>82</v>
      </c>
      <c r="AY144" s="13" t="s">
        <v>123</v>
      </c>
      <c r="BE144" s="187">
        <f t="shared" si="14"/>
        <v>0</v>
      </c>
      <c r="BF144" s="187">
        <f t="shared" si="15"/>
        <v>0</v>
      </c>
      <c r="BG144" s="187">
        <f t="shared" si="16"/>
        <v>0</v>
      </c>
      <c r="BH144" s="187">
        <f t="shared" si="17"/>
        <v>0</v>
      </c>
      <c r="BI144" s="187">
        <f t="shared" si="18"/>
        <v>0</v>
      </c>
      <c r="BJ144" s="13" t="s">
        <v>82</v>
      </c>
      <c r="BK144" s="187">
        <f t="shared" si="19"/>
        <v>0</v>
      </c>
      <c r="BL144" s="13" t="s">
        <v>149</v>
      </c>
      <c r="BM144" s="186" t="s">
        <v>211</v>
      </c>
    </row>
    <row r="145" spans="1:65" s="2" customFormat="1" ht="24.2" customHeight="1">
      <c r="A145" s="30"/>
      <c r="B145" s="31"/>
      <c r="C145" s="174" t="s">
        <v>212</v>
      </c>
      <c r="D145" s="174" t="s">
        <v>124</v>
      </c>
      <c r="E145" s="175" t="s">
        <v>213</v>
      </c>
      <c r="F145" s="176" t="s">
        <v>214</v>
      </c>
      <c r="G145" s="177" t="s">
        <v>127</v>
      </c>
      <c r="H145" s="178">
        <v>29</v>
      </c>
      <c r="I145" s="179"/>
      <c r="J145" s="180">
        <f t="shared" si="10"/>
        <v>0</v>
      </c>
      <c r="K145" s="181"/>
      <c r="L145" s="35"/>
      <c r="M145" s="182" t="s">
        <v>1</v>
      </c>
      <c r="N145" s="183" t="s">
        <v>40</v>
      </c>
      <c r="O145" s="67"/>
      <c r="P145" s="184">
        <f t="shared" si="11"/>
        <v>0</v>
      </c>
      <c r="Q145" s="184">
        <v>0</v>
      </c>
      <c r="R145" s="184">
        <f t="shared" si="12"/>
        <v>0</v>
      </c>
      <c r="S145" s="184">
        <v>0</v>
      </c>
      <c r="T145" s="184">
        <f t="shared" si="13"/>
        <v>0</v>
      </c>
      <c r="U145" s="185" t="s">
        <v>1</v>
      </c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86" t="s">
        <v>149</v>
      </c>
      <c r="AT145" s="186" t="s">
        <v>124</v>
      </c>
      <c r="AU145" s="186" t="s">
        <v>82</v>
      </c>
      <c r="AY145" s="13" t="s">
        <v>123</v>
      </c>
      <c r="BE145" s="187">
        <f t="shared" si="14"/>
        <v>0</v>
      </c>
      <c r="BF145" s="187">
        <f t="shared" si="15"/>
        <v>0</v>
      </c>
      <c r="BG145" s="187">
        <f t="shared" si="16"/>
        <v>0</v>
      </c>
      <c r="BH145" s="187">
        <f t="shared" si="17"/>
        <v>0</v>
      </c>
      <c r="BI145" s="187">
        <f t="shared" si="18"/>
        <v>0</v>
      </c>
      <c r="BJ145" s="13" t="s">
        <v>82</v>
      </c>
      <c r="BK145" s="187">
        <f t="shared" si="19"/>
        <v>0</v>
      </c>
      <c r="BL145" s="13" t="s">
        <v>149</v>
      </c>
      <c r="BM145" s="186" t="s">
        <v>215</v>
      </c>
    </row>
    <row r="146" spans="1:65" s="2" customFormat="1" ht="14.45" customHeight="1">
      <c r="A146" s="30"/>
      <c r="B146" s="31"/>
      <c r="C146" s="188" t="s">
        <v>216</v>
      </c>
      <c r="D146" s="188" t="s">
        <v>141</v>
      </c>
      <c r="E146" s="189" t="s">
        <v>217</v>
      </c>
      <c r="F146" s="190" t="s">
        <v>218</v>
      </c>
      <c r="G146" s="191" t="s">
        <v>185</v>
      </c>
      <c r="H146" s="192">
        <v>29</v>
      </c>
      <c r="I146" s="193"/>
      <c r="J146" s="194">
        <f t="shared" si="10"/>
        <v>0</v>
      </c>
      <c r="K146" s="195"/>
      <c r="L146" s="196"/>
      <c r="M146" s="197" t="s">
        <v>1</v>
      </c>
      <c r="N146" s="198" t="s">
        <v>40</v>
      </c>
      <c r="O146" s="67"/>
      <c r="P146" s="184">
        <f t="shared" si="11"/>
        <v>0</v>
      </c>
      <c r="Q146" s="184">
        <v>0</v>
      </c>
      <c r="R146" s="184">
        <f t="shared" si="12"/>
        <v>0</v>
      </c>
      <c r="S146" s="184">
        <v>0</v>
      </c>
      <c r="T146" s="184">
        <f t="shared" si="13"/>
        <v>0</v>
      </c>
      <c r="U146" s="185" t="s">
        <v>1</v>
      </c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86" t="s">
        <v>154</v>
      </c>
      <c r="AT146" s="186" t="s">
        <v>141</v>
      </c>
      <c r="AU146" s="186" t="s">
        <v>82</v>
      </c>
      <c r="AY146" s="13" t="s">
        <v>123</v>
      </c>
      <c r="BE146" s="187">
        <f t="shared" si="14"/>
        <v>0</v>
      </c>
      <c r="BF146" s="187">
        <f t="shared" si="15"/>
        <v>0</v>
      </c>
      <c r="BG146" s="187">
        <f t="shared" si="16"/>
        <v>0</v>
      </c>
      <c r="BH146" s="187">
        <f t="shared" si="17"/>
        <v>0</v>
      </c>
      <c r="BI146" s="187">
        <f t="shared" si="18"/>
        <v>0</v>
      </c>
      <c r="BJ146" s="13" t="s">
        <v>82</v>
      </c>
      <c r="BK146" s="187">
        <f t="shared" si="19"/>
        <v>0</v>
      </c>
      <c r="BL146" s="13" t="s">
        <v>149</v>
      </c>
      <c r="BM146" s="186" t="s">
        <v>219</v>
      </c>
    </row>
    <row r="147" spans="1:65" s="2" customFormat="1" ht="14.45" customHeight="1">
      <c r="A147" s="30"/>
      <c r="B147" s="31"/>
      <c r="C147" s="174" t="s">
        <v>220</v>
      </c>
      <c r="D147" s="174" t="s">
        <v>124</v>
      </c>
      <c r="E147" s="175" t="s">
        <v>221</v>
      </c>
      <c r="F147" s="176" t="s">
        <v>222</v>
      </c>
      <c r="G147" s="177" t="s">
        <v>127</v>
      </c>
      <c r="H147" s="178">
        <v>1</v>
      </c>
      <c r="I147" s="179"/>
      <c r="J147" s="180">
        <f t="shared" si="10"/>
        <v>0</v>
      </c>
      <c r="K147" s="181"/>
      <c r="L147" s="35"/>
      <c r="M147" s="182" t="s">
        <v>1</v>
      </c>
      <c r="N147" s="183" t="s">
        <v>40</v>
      </c>
      <c r="O147" s="67"/>
      <c r="P147" s="184">
        <f t="shared" si="11"/>
        <v>0</v>
      </c>
      <c r="Q147" s="184">
        <v>0</v>
      </c>
      <c r="R147" s="184">
        <f t="shared" si="12"/>
        <v>0</v>
      </c>
      <c r="S147" s="184">
        <v>0</v>
      </c>
      <c r="T147" s="184">
        <f t="shared" si="13"/>
        <v>0</v>
      </c>
      <c r="U147" s="185" t="s">
        <v>1</v>
      </c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86" t="s">
        <v>190</v>
      </c>
      <c r="AT147" s="186" t="s">
        <v>124</v>
      </c>
      <c r="AU147" s="186" t="s">
        <v>82</v>
      </c>
      <c r="AY147" s="13" t="s">
        <v>123</v>
      </c>
      <c r="BE147" s="187">
        <f t="shared" si="14"/>
        <v>0</v>
      </c>
      <c r="BF147" s="187">
        <f t="shared" si="15"/>
        <v>0</v>
      </c>
      <c r="BG147" s="187">
        <f t="shared" si="16"/>
        <v>0</v>
      </c>
      <c r="BH147" s="187">
        <f t="shared" si="17"/>
        <v>0</v>
      </c>
      <c r="BI147" s="187">
        <f t="shared" si="18"/>
        <v>0</v>
      </c>
      <c r="BJ147" s="13" t="s">
        <v>82</v>
      </c>
      <c r="BK147" s="187">
        <f t="shared" si="19"/>
        <v>0</v>
      </c>
      <c r="BL147" s="13" t="s">
        <v>190</v>
      </c>
      <c r="BM147" s="186" t="s">
        <v>223</v>
      </c>
    </row>
    <row r="148" spans="1:65" s="2" customFormat="1" ht="24.2" customHeight="1">
      <c r="A148" s="30"/>
      <c r="B148" s="31"/>
      <c r="C148" s="188" t="s">
        <v>224</v>
      </c>
      <c r="D148" s="188" t="s">
        <v>141</v>
      </c>
      <c r="E148" s="189" t="s">
        <v>225</v>
      </c>
      <c r="F148" s="190" t="s">
        <v>226</v>
      </c>
      <c r="G148" s="191" t="s">
        <v>185</v>
      </c>
      <c r="H148" s="192">
        <v>1</v>
      </c>
      <c r="I148" s="193"/>
      <c r="J148" s="194">
        <f t="shared" si="10"/>
        <v>0</v>
      </c>
      <c r="K148" s="195"/>
      <c r="L148" s="196"/>
      <c r="M148" s="197" t="s">
        <v>1</v>
      </c>
      <c r="N148" s="198" t="s">
        <v>40</v>
      </c>
      <c r="O148" s="67"/>
      <c r="P148" s="184">
        <f t="shared" si="11"/>
        <v>0</v>
      </c>
      <c r="Q148" s="184">
        <v>0</v>
      </c>
      <c r="R148" s="184">
        <f t="shared" si="12"/>
        <v>0</v>
      </c>
      <c r="S148" s="184">
        <v>0</v>
      </c>
      <c r="T148" s="184">
        <f t="shared" si="13"/>
        <v>0</v>
      </c>
      <c r="U148" s="185" t="s">
        <v>1</v>
      </c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86" t="s">
        <v>190</v>
      </c>
      <c r="AT148" s="186" t="s">
        <v>141</v>
      </c>
      <c r="AU148" s="186" t="s">
        <v>82</v>
      </c>
      <c r="AY148" s="13" t="s">
        <v>123</v>
      </c>
      <c r="BE148" s="187">
        <f t="shared" si="14"/>
        <v>0</v>
      </c>
      <c r="BF148" s="187">
        <f t="shared" si="15"/>
        <v>0</v>
      </c>
      <c r="BG148" s="187">
        <f t="shared" si="16"/>
        <v>0</v>
      </c>
      <c r="BH148" s="187">
        <f t="shared" si="17"/>
        <v>0</v>
      </c>
      <c r="BI148" s="187">
        <f t="shared" si="18"/>
        <v>0</v>
      </c>
      <c r="BJ148" s="13" t="s">
        <v>82</v>
      </c>
      <c r="BK148" s="187">
        <f t="shared" si="19"/>
        <v>0</v>
      </c>
      <c r="BL148" s="13" t="s">
        <v>190</v>
      </c>
      <c r="BM148" s="186" t="s">
        <v>227</v>
      </c>
    </row>
    <row r="149" spans="1:65" s="2" customFormat="1" ht="14.45" customHeight="1">
      <c r="A149" s="30"/>
      <c r="B149" s="31"/>
      <c r="C149" s="174" t="s">
        <v>228</v>
      </c>
      <c r="D149" s="174" t="s">
        <v>124</v>
      </c>
      <c r="E149" s="175" t="s">
        <v>229</v>
      </c>
      <c r="F149" s="176" t="s">
        <v>230</v>
      </c>
      <c r="G149" s="177" t="s">
        <v>127</v>
      </c>
      <c r="H149" s="178">
        <v>1</v>
      </c>
      <c r="I149" s="179"/>
      <c r="J149" s="180">
        <f t="shared" si="10"/>
        <v>0</v>
      </c>
      <c r="K149" s="181"/>
      <c r="L149" s="35"/>
      <c r="M149" s="182" t="s">
        <v>1</v>
      </c>
      <c r="N149" s="183" t="s">
        <v>40</v>
      </c>
      <c r="O149" s="67"/>
      <c r="P149" s="184">
        <f t="shared" si="11"/>
        <v>0</v>
      </c>
      <c r="Q149" s="184">
        <v>0</v>
      </c>
      <c r="R149" s="184">
        <f t="shared" si="12"/>
        <v>0</v>
      </c>
      <c r="S149" s="184">
        <v>0</v>
      </c>
      <c r="T149" s="184">
        <f t="shared" si="13"/>
        <v>0</v>
      </c>
      <c r="U149" s="185" t="s">
        <v>1</v>
      </c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86" t="s">
        <v>190</v>
      </c>
      <c r="AT149" s="186" t="s">
        <v>124</v>
      </c>
      <c r="AU149" s="186" t="s">
        <v>82</v>
      </c>
      <c r="AY149" s="13" t="s">
        <v>123</v>
      </c>
      <c r="BE149" s="187">
        <f t="shared" si="14"/>
        <v>0</v>
      </c>
      <c r="BF149" s="187">
        <f t="shared" si="15"/>
        <v>0</v>
      </c>
      <c r="BG149" s="187">
        <f t="shared" si="16"/>
        <v>0</v>
      </c>
      <c r="BH149" s="187">
        <f t="shared" si="17"/>
        <v>0</v>
      </c>
      <c r="BI149" s="187">
        <f t="shared" si="18"/>
        <v>0</v>
      </c>
      <c r="BJ149" s="13" t="s">
        <v>82</v>
      </c>
      <c r="BK149" s="187">
        <f t="shared" si="19"/>
        <v>0</v>
      </c>
      <c r="BL149" s="13" t="s">
        <v>190</v>
      </c>
      <c r="BM149" s="186" t="s">
        <v>231</v>
      </c>
    </row>
    <row r="150" spans="1:65" s="2" customFormat="1" ht="24.2" customHeight="1">
      <c r="A150" s="30"/>
      <c r="B150" s="31"/>
      <c r="C150" s="188" t="s">
        <v>232</v>
      </c>
      <c r="D150" s="188" t="s">
        <v>141</v>
      </c>
      <c r="E150" s="189" t="s">
        <v>233</v>
      </c>
      <c r="F150" s="190" t="s">
        <v>234</v>
      </c>
      <c r="G150" s="191" t="s">
        <v>185</v>
      </c>
      <c r="H150" s="192">
        <v>1</v>
      </c>
      <c r="I150" s="193"/>
      <c r="J150" s="194">
        <f t="shared" si="10"/>
        <v>0</v>
      </c>
      <c r="K150" s="195"/>
      <c r="L150" s="196"/>
      <c r="M150" s="197" t="s">
        <v>1</v>
      </c>
      <c r="N150" s="198" t="s">
        <v>40</v>
      </c>
      <c r="O150" s="67"/>
      <c r="P150" s="184">
        <f t="shared" si="11"/>
        <v>0</v>
      </c>
      <c r="Q150" s="184">
        <v>0</v>
      </c>
      <c r="R150" s="184">
        <f t="shared" si="12"/>
        <v>0</v>
      </c>
      <c r="S150" s="184">
        <v>0</v>
      </c>
      <c r="T150" s="184">
        <f t="shared" si="13"/>
        <v>0</v>
      </c>
      <c r="U150" s="185" t="s">
        <v>1</v>
      </c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86" t="s">
        <v>190</v>
      </c>
      <c r="AT150" s="186" t="s">
        <v>141</v>
      </c>
      <c r="AU150" s="186" t="s">
        <v>82</v>
      </c>
      <c r="AY150" s="13" t="s">
        <v>123</v>
      </c>
      <c r="BE150" s="187">
        <f t="shared" si="14"/>
        <v>0</v>
      </c>
      <c r="BF150" s="187">
        <f t="shared" si="15"/>
        <v>0</v>
      </c>
      <c r="BG150" s="187">
        <f t="shared" si="16"/>
        <v>0</v>
      </c>
      <c r="BH150" s="187">
        <f t="shared" si="17"/>
        <v>0</v>
      </c>
      <c r="BI150" s="187">
        <f t="shared" si="18"/>
        <v>0</v>
      </c>
      <c r="BJ150" s="13" t="s">
        <v>82</v>
      </c>
      <c r="BK150" s="187">
        <f t="shared" si="19"/>
        <v>0</v>
      </c>
      <c r="BL150" s="13" t="s">
        <v>190</v>
      </c>
      <c r="BM150" s="186" t="s">
        <v>235</v>
      </c>
    </row>
    <row r="151" spans="1:65" s="2" customFormat="1" ht="24.2" customHeight="1">
      <c r="A151" s="30"/>
      <c r="B151" s="31"/>
      <c r="C151" s="188" t="s">
        <v>236</v>
      </c>
      <c r="D151" s="188" t="s">
        <v>141</v>
      </c>
      <c r="E151" s="189" t="s">
        <v>237</v>
      </c>
      <c r="F151" s="190" t="s">
        <v>238</v>
      </c>
      <c r="G151" s="191" t="s">
        <v>239</v>
      </c>
      <c r="H151" s="192">
        <v>35</v>
      </c>
      <c r="I151" s="193"/>
      <c r="J151" s="194">
        <f t="shared" si="10"/>
        <v>0</v>
      </c>
      <c r="K151" s="195"/>
      <c r="L151" s="196"/>
      <c r="M151" s="197" t="s">
        <v>1</v>
      </c>
      <c r="N151" s="198" t="s">
        <v>40</v>
      </c>
      <c r="O151" s="67"/>
      <c r="P151" s="184">
        <f t="shared" si="11"/>
        <v>0</v>
      </c>
      <c r="Q151" s="184">
        <v>0</v>
      </c>
      <c r="R151" s="184">
        <f t="shared" si="12"/>
        <v>0</v>
      </c>
      <c r="S151" s="184">
        <v>0</v>
      </c>
      <c r="T151" s="184">
        <f t="shared" si="13"/>
        <v>0</v>
      </c>
      <c r="U151" s="185" t="s">
        <v>1</v>
      </c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86" t="s">
        <v>190</v>
      </c>
      <c r="AT151" s="186" t="s">
        <v>141</v>
      </c>
      <c r="AU151" s="186" t="s">
        <v>82</v>
      </c>
      <c r="AY151" s="13" t="s">
        <v>123</v>
      </c>
      <c r="BE151" s="187">
        <f t="shared" si="14"/>
        <v>0</v>
      </c>
      <c r="BF151" s="187">
        <f t="shared" si="15"/>
        <v>0</v>
      </c>
      <c r="BG151" s="187">
        <f t="shared" si="16"/>
        <v>0</v>
      </c>
      <c r="BH151" s="187">
        <f t="shared" si="17"/>
        <v>0</v>
      </c>
      <c r="BI151" s="187">
        <f t="shared" si="18"/>
        <v>0</v>
      </c>
      <c r="BJ151" s="13" t="s">
        <v>82</v>
      </c>
      <c r="BK151" s="187">
        <f t="shared" si="19"/>
        <v>0</v>
      </c>
      <c r="BL151" s="13" t="s">
        <v>190</v>
      </c>
      <c r="BM151" s="186" t="s">
        <v>240</v>
      </c>
    </row>
    <row r="152" spans="1:65" s="11" customFormat="1" ht="25.9" customHeight="1">
      <c r="B152" s="160"/>
      <c r="C152" s="161"/>
      <c r="D152" s="162" t="s">
        <v>74</v>
      </c>
      <c r="E152" s="163" t="s">
        <v>241</v>
      </c>
      <c r="F152" s="163" t="s">
        <v>242</v>
      </c>
      <c r="G152" s="161"/>
      <c r="H152" s="161"/>
      <c r="I152" s="164"/>
      <c r="J152" s="165">
        <f>BK152</f>
        <v>0</v>
      </c>
      <c r="K152" s="161"/>
      <c r="L152" s="166"/>
      <c r="M152" s="167"/>
      <c r="N152" s="168"/>
      <c r="O152" s="168"/>
      <c r="P152" s="169">
        <f>SUM(P153:P158)</f>
        <v>0</v>
      </c>
      <c r="Q152" s="168"/>
      <c r="R152" s="169">
        <f>SUM(R153:R158)</f>
        <v>0</v>
      </c>
      <c r="S152" s="168"/>
      <c r="T152" s="169">
        <f>SUM(T153:T158)</f>
        <v>0</v>
      </c>
      <c r="U152" s="170"/>
      <c r="AR152" s="171" t="s">
        <v>82</v>
      </c>
      <c r="AT152" s="172" t="s">
        <v>74</v>
      </c>
      <c r="AU152" s="172" t="s">
        <v>8</v>
      </c>
      <c r="AY152" s="171" t="s">
        <v>123</v>
      </c>
      <c r="BK152" s="173">
        <f>SUM(BK153:BK158)</f>
        <v>0</v>
      </c>
    </row>
    <row r="153" spans="1:65" s="2" customFormat="1" ht="14.45" customHeight="1">
      <c r="A153" s="30"/>
      <c r="B153" s="31"/>
      <c r="C153" s="174" t="s">
        <v>243</v>
      </c>
      <c r="D153" s="174" t="s">
        <v>124</v>
      </c>
      <c r="E153" s="175" t="s">
        <v>244</v>
      </c>
      <c r="F153" s="176" t="s">
        <v>245</v>
      </c>
      <c r="G153" s="177" t="s">
        <v>127</v>
      </c>
      <c r="H153" s="178">
        <v>35</v>
      </c>
      <c r="I153" s="179"/>
      <c r="J153" s="180">
        <f t="shared" ref="J153:J158" si="20">ROUND(I153*H153,2)</f>
        <v>0</v>
      </c>
      <c r="K153" s="181"/>
      <c r="L153" s="35"/>
      <c r="M153" s="182" t="s">
        <v>1</v>
      </c>
      <c r="N153" s="183" t="s">
        <v>40</v>
      </c>
      <c r="O153" s="67"/>
      <c r="P153" s="184">
        <f t="shared" ref="P153:P158" si="21">O153*H153</f>
        <v>0</v>
      </c>
      <c r="Q153" s="184">
        <v>0</v>
      </c>
      <c r="R153" s="184">
        <f t="shared" ref="R153:R158" si="22">Q153*H153</f>
        <v>0</v>
      </c>
      <c r="S153" s="184">
        <v>0</v>
      </c>
      <c r="T153" s="184">
        <f t="shared" ref="T153:T158" si="23">S153*H153</f>
        <v>0</v>
      </c>
      <c r="U153" s="185" t="s">
        <v>1</v>
      </c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86" t="s">
        <v>149</v>
      </c>
      <c r="AT153" s="186" t="s">
        <v>124</v>
      </c>
      <c r="AU153" s="186" t="s">
        <v>82</v>
      </c>
      <c r="AY153" s="13" t="s">
        <v>123</v>
      </c>
      <c r="BE153" s="187">
        <f t="shared" ref="BE153:BE158" si="24">IF(N153="základní",J153,0)</f>
        <v>0</v>
      </c>
      <c r="BF153" s="187">
        <f t="shared" ref="BF153:BF158" si="25">IF(N153="snížená",J153,0)</f>
        <v>0</v>
      </c>
      <c r="BG153" s="187">
        <f t="shared" ref="BG153:BG158" si="26">IF(N153="zákl. přenesená",J153,0)</f>
        <v>0</v>
      </c>
      <c r="BH153" s="187">
        <f t="shared" ref="BH153:BH158" si="27">IF(N153="sníž. přenesená",J153,0)</f>
        <v>0</v>
      </c>
      <c r="BI153" s="187">
        <f t="shared" ref="BI153:BI158" si="28">IF(N153="nulová",J153,0)</f>
        <v>0</v>
      </c>
      <c r="BJ153" s="13" t="s">
        <v>82</v>
      </c>
      <c r="BK153" s="187">
        <f t="shared" ref="BK153:BK158" si="29">ROUND(I153*H153,2)</f>
        <v>0</v>
      </c>
      <c r="BL153" s="13" t="s">
        <v>149</v>
      </c>
      <c r="BM153" s="186" t="s">
        <v>246</v>
      </c>
    </row>
    <row r="154" spans="1:65" s="2" customFormat="1" ht="37.9" customHeight="1">
      <c r="A154" s="30"/>
      <c r="B154" s="31"/>
      <c r="C154" s="188" t="s">
        <v>154</v>
      </c>
      <c r="D154" s="188" t="s">
        <v>141</v>
      </c>
      <c r="E154" s="189" t="s">
        <v>247</v>
      </c>
      <c r="F154" s="190" t="s">
        <v>248</v>
      </c>
      <c r="G154" s="191" t="s">
        <v>249</v>
      </c>
      <c r="H154" s="192">
        <v>35</v>
      </c>
      <c r="I154" s="193"/>
      <c r="J154" s="194">
        <f t="shared" si="20"/>
        <v>0</v>
      </c>
      <c r="K154" s="195"/>
      <c r="L154" s="196"/>
      <c r="M154" s="197" t="s">
        <v>1</v>
      </c>
      <c r="N154" s="198" t="s">
        <v>40</v>
      </c>
      <c r="O154" s="67"/>
      <c r="P154" s="184">
        <f t="shared" si="21"/>
        <v>0</v>
      </c>
      <c r="Q154" s="184">
        <v>0</v>
      </c>
      <c r="R154" s="184">
        <f t="shared" si="22"/>
        <v>0</v>
      </c>
      <c r="S154" s="184">
        <v>0</v>
      </c>
      <c r="T154" s="184">
        <f t="shared" si="23"/>
        <v>0</v>
      </c>
      <c r="U154" s="185" t="s">
        <v>1</v>
      </c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86" t="s">
        <v>154</v>
      </c>
      <c r="AT154" s="186" t="s">
        <v>141</v>
      </c>
      <c r="AU154" s="186" t="s">
        <v>82</v>
      </c>
      <c r="AY154" s="13" t="s">
        <v>123</v>
      </c>
      <c r="BE154" s="187">
        <f t="shared" si="24"/>
        <v>0</v>
      </c>
      <c r="BF154" s="187">
        <f t="shared" si="25"/>
        <v>0</v>
      </c>
      <c r="BG154" s="187">
        <f t="shared" si="26"/>
        <v>0</v>
      </c>
      <c r="BH154" s="187">
        <f t="shared" si="27"/>
        <v>0</v>
      </c>
      <c r="BI154" s="187">
        <f t="shared" si="28"/>
        <v>0</v>
      </c>
      <c r="BJ154" s="13" t="s">
        <v>82</v>
      </c>
      <c r="BK154" s="187">
        <f t="shared" si="29"/>
        <v>0</v>
      </c>
      <c r="BL154" s="13" t="s">
        <v>149</v>
      </c>
      <c r="BM154" s="186" t="s">
        <v>250</v>
      </c>
    </row>
    <row r="155" spans="1:65" s="2" customFormat="1" ht="14.45" customHeight="1">
      <c r="A155" s="30"/>
      <c r="B155" s="31"/>
      <c r="C155" s="174" t="s">
        <v>251</v>
      </c>
      <c r="D155" s="174" t="s">
        <v>124</v>
      </c>
      <c r="E155" s="175" t="s">
        <v>252</v>
      </c>
      <c r="F155" s="176" t="s">
        <v>245</v>
      </c>
      <c r="G155" s="177" t="s">
        <v>127</v>
      </c>
      <c r="H155" s="178">
        <v>3</v>
      </c>
      <c r="I155" s="179"/>
      <c r="J155" s="180">
        <f t="shared" si="20"/>
        <v>0</v>
      </c>
      <c r="K155" s="181"/>
      <c r="L155" s="35"/>
      <c r="M155" s="182" t="s">
        <v>1</v>
      </c>
      <c r="N155" s="183" t="s">
        <v>40</v>
      </c>
      <c r="O155" s="67"/>
      <c r="P155" s="184">
        <f t="shared" si="21"/>
        <v>0</v>
      </c>
      <c r="Q155" s="184">
        <v>0</v>
      </c>
      <c r="R155" s="184">
        <f t="shared" si="22"/>
        <v>0</v>
      </c>
      <c r="S155" s="184">
        <v>0</v>
      </c>
      <c r="T155" s="184">
        <f t="shared" si="23"/>
        <v>0</v>
      </c>
      <c r="U155" s="185" t="s">
        <v>1</v>
      </c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86" t="s">
        <v>149</v>
      </c>
      <c r="AT155" s="186" t="s">
        <v>124</v>
      </c>
      <c r="AU155" s="186" t="s">
        <v>82</v>
      </c>
      <c r="AY155" s="13" t="s">
        <v>123</v>
      </c>
      <c r="BE155" s="187">
        <f t="shared" si="24"/>
        <v>0</v>
      </c>
      <c r="BF155" s="187">
        <f t="shared" si="25"/>
        <v>0</v>
      </c>
      <c r="BG155" s="187">
        <f t="shared" si="26"/>
        <v>0</v>
      </c>
      <c r="BH155" s="187">
        <f t="shared" si="27"/>
        <v>0</v>
      </c>
      <c r="BI155" s="187">
        <f t="shared" si="28"/>
        <v>0</v>
      </c>
      <c r="BJ155" s="13" t="s">
        <v>82</v>
      </c>
      <c r="BK155" s="187">
        <f t="shared" si="29"/>
        <v>0</v>
      </c>
      <c r="BL155" s="13" t="s">
        <v>149</v>
      </c>
      <c r="BM155" s="186" t="s">
        <v>253</v>
      </c>
    </row>
    <row r="156" spans="1:65" s="2" customFormat="1" ht="24.2" customHeight="1">
      <c r="A156" s="30"/>
      <c r="B156" s="31"/>
      <c r="C156" s="188" t="s">
        <v>254</v>
      </c>
      <c r="D156" s="188" t="s">
        <v>141</v>
      </c>
      <c r="E156" s="189" t="s">
        <v>255</v>
      </c>
      <c r="F156" s="190" t="s">
        <v>256</v>
      </c>
      <c r="G156" s="191" t="s">
        <v>249</v>
      </c>
      <c r="H156" s="192">
        <v>3</v>
      </c>
      <c r="I156" s="193"/>
      <c r="J156" s="194">
        <f t="shared" si="20"/>
        <v>0</v>
      </c>
      <c r="K156" s="195"/>
      <c r="L156" s="196"/>
      <c r="M156" s="197" t="s">
        <v>1</v>
      </c>
      <c r="N156" s="198" t="s">
        <v>40</v>
      </c>
      <c r="O156" s="67"/>
      <c r="P156" s="184">
        <f t="shared" si="21"/>
        <v>0</v>
      </c>
      <c r="Q156" s="184">
        <v>0</v>
      </c>
      <c r="R156" s="184">
        <f t="shared" si="22"/>
        <v>0</v>
      </c>
      <c r="S156" s="184">
        <v>0</v>
      </c>
      <c r="T156" s="184">
        <f t="shared" si="23"/>
        <v>0</v>
      </c>
      <c r="U156" s="185" t="s">
        <v>1</v>
      </c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86" t="s">
        <v>154</v>
      </c>
      <c r="AT156" s="186" t="s">
        <v>141</v>
      </c>
      <c r="AU156" s="186" t="s">
        <v>82</v>
      </c>
      <c r="AY156" s="13" t="s">
        <v>123</v>
      </c>
      <c r="BE156" s="187">
        <f t="shared" si="24"/>
        <v>0</v>
      </c>
      <c r="BF156" s="187">
        <f t="shared" si="25"/>
        <v>0</v>
      </c>
      <c r="BG156" s="187">
        <f t="shared" si="26"/>
        <v>0</v>
      </c>
      <c r="BH156" s="187">
        <f t="shared" si="27"/>
        <v>0</v>
      </c>
      <c r="BI156" s="187">
        <f t="shared" si="28"/>
        <v>0</v>
      </c>
      <c r="BJ156" s="13" t="s">
        <v>82</v>
      </c>
      <c r="BK156" s="187">
        <f t="shared" si="29"/>
        <v>0</v>
      </c>
      <c r="BL156" s="13" t="s">
        <v>149</v>
      </c>
      <c r="BM156" s="186" t="s">
        <v>257</v>
      </c>
    </row>
    <row r="157" spans="1:65" s="2" customFormat="1" ht="24.2" customHeight="1">
      <c r="A157" s="30"/>
      <c r="B157" s="31"/>
      <c r="C157" s="174" t="s">
        <v>258</v>
      </c>
      <c r="D157" s="174" t="s">
        <v>124</v>
      </c>
      <c r="E157" s="175" t="s">
        <v>259</v>
      </c>
      <c r="F157" s="176" t="s">
        <v>260</v>
      </c>
      <c r="G157" s="177" t="s">
        <v>138</v>
      </c>
      <c r="H157" s="178">
        <v>25</v>
      </c>
      <c r="I157" s="179"/>
      <c r="J157" s="180">
        <f t="shared" si="20"/>
        <v>0</v>
      </c>
      <c r="K157" s="181"/>
      <c r="L157" s="35"/>
      <c r="M157" s="182" t="s">
        <v>1</v>
      </c>
      <c r="N157" s="183" t="s">
        <v>40</v>
      </c>
      <c r="O157" s="67"/>
      <c r="P157" s="184">
        <f t="shared" si="21"/>
        <v>0</v>
      </c>
      <c r="Q157" s="184">
        <v>0</v>
      </c>
      <c r="R157" s="184">
        <f t="shared" si="22"/>
        <v>0</v>
      </c>
      <c r="S157" s="184">
        <v>0</v>
      </c>
      <c r="T157" s="184">
        <f t="shared" si="23"/>
        <v>0</v>
      </c>
      <c r="U157" s="185" t="s">
        <v>1</v>
      </c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86" t="s">
        <v>149</v>
      </c>
      <c r="AT157" s="186" t="s">
        <v>124</v>
      </c>
      <c r="AU157" s="186" t="s">
        <v>82</v>
      </c>
      <c r="AY157" s="13" t="s">
        <v>123</v>
      </c>
      <c r="BE157" s="187">
        <f t="shared" si="24"/>
        <v>0</v>
      </c>
      <c r="BF157" s="187">
        <f t="shared" si="25"/>
        <v>0</v>
      </c>
      <c r="BG157" s="187">
        <f t="shared" si="26"/>
        <v>0</v>
      </c>
      <c r="BH157" s="187">
        <f t="shared" si="27"/>
        <v>0</v>
      </c>
      <c r="BI157" s="187">
        <f t="shared" si="28"/>
        <v>0</v>
      </c>
      <c r="BJ157" s="13" t="s">
        <v>82</v>
      </c>
      <c r="BK157" s="187">
        <f t="shared" si="29"/>
        <v>0</v>
      </c>
      <c r="BL157" s="13" t="s">
        <v>149</v>
      </c>
      <c r="BM157" s="186" t="s">
        <v>261</v>
      </c>
    </row>
    <row r="158" spans="1:65" s="2" customFormat="1" ht="49.15" customHeight="1">
      <c r="A158" s="30"/>
      <c r="B158" s="31"/>
      <c r="C158" s="188" t="s">
        <v>262</v>
      </c>
      <c r="D158" s="188" t="s">
        <v>141</v>
      </c>
      <c r="E158" s="189" t="s">
        <v>263</v>
      </c>
      <c r="F158" s="190" t="s">
        <v>264</v>
      </c>
      <c r="G158" s="191" t="s">
        <v>138</v>
      </c>
      <c r="H158" s="192">
        <v>25</v>
      </c>
      <c r="I158" s="193"/>
      <c r="J158" s="194">
        <f t="shared" si="20"/>
        <v>0</v>
      </c>
      <c r="K158" s="195"/>
      <c r="L158" s="196"/>
      <c r="M158" s="197" t="s">
        <v>1</v>
      </c>
      <c r="N158" s="198" t="s">
        <v>40</v>
      </c>
      <c r="O158" s="67"/>
      <c r="P158" s="184">
        <f t="shared" si="21"/>
        <v>0</v>
      </c>
      <c r="Q158" s="184">
        <v>0</v>
      </c>
      <c r="R158" s="184">
        <f t="shared" si="22"/>
        <v>0</v>
      </c>
      <c r="S158" s="184">
        <v>0</v>
      </c>
      <c r="T158" s="184">
        <f t="shared" si="23"/>
        <v>0</v>
      </c>
      <c r="U158" s="185" t="s">
        <v>1</v>
      </c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86" t="s">
        <v>154</v>
      </c>
      <c r="AT158" s="186" t="s">
        <v>141</v>
      </c>
      <c r="AU158" s="186" t="s">
        <v>82</v>
      </c>
      <c r="AY158" s="13" t="s">
        <v>123</v>
      </c>
      <c r="BE158" s="187">
        <f t="shared" si="24"/>
        <v>0</v>
      </c>
      <c r="BF158" s="187">
        <f t="shared" si="25"/>
        <v>0</v>
      </c>
      <c r="BG158" s="187">
        <f t="shared" si="26"/>
        <v>0</v>
      </c>
      <c r="BH158" s="187">
        <f t="shared" si="27"/>
        <v>0</v>
      </c>
      <c r="BI158" s="187">
        <f t="shared" si="28"/>
        <v>0</v>
      </c>
      <c r="BJ158" s="13" t="s">
        <v>82</v>
      </c>
      <c r="BK158" s="187">
        <f t="shared" si="29"/>
        <v>0</v>
      </c>
      <c r="BL158" s="13" t="s">
        <v>149</v>
      </c>
      <c r="BM158" s="186" t="s">
        <v>265</v>
      </c>
    </row>
    <row r="159" spans="1:65" s="11" customFormat="1" ht="25.9" customHeight="1">
      <c r="B159" s="160"/>
      <c r="C159" s="161"/>
      <c r="D159" s="162" t="s">
        <v>74</v>
      </c>
      <c r="E159" s="163" t="s">
        <v>266</v>
      </c>
      <c r="F159" s="163" t="s">
        <v>267</v>
      </c>
      <c r="G159" s="161"/>
      <c r="H159" s="161"/>
      <c r="I159" s="164"/>
      <c r="J159" s="165">
        <f>BK159</f>
        <v>0</v>
      </c>
      <c r="K159" s="161"/>
      <c r="L159" s="166"/>
      <c r="M159" s="167"/>
      <c r="N159" s="168"/>
      <c r="O159" s="168"/>
      <c r="P159" s="169">
        <f>SUM(P160:P167)</f>
        <v>0</v>
      </c>
      <c r="Q159" s="168"/>
      <c r="R159" s="169">
        <f>SUM(R160:R167)</f>
        <v>0</v>
      </c>
      <c r="S159" s="168"/>
      <c r="T159" s="169">
        <f>SUM(T160:T167)</f>
        <v>0</v>
      </c>
      <c r="U159" s="170"/>
      <c r="AR159" s="171" t="s">
        <v>82</v>
      </c>
      <c r="AT159" s="172" t="s">
        <v>74</v>
      </c>
      <c r="AU159" s="172" t="s">
        <v>8</v>
      </c>
      <c r="AY159" s="171" t="s">
        <v>123</v>
      </c>
      <c r="BK159" s="173">
        <f>SUM(BK160:BK167)</f>
        <v>0</v>
      </c>
    </row>
    <row r="160" spans="1:65" s="2" customFormat="1" ht="24.2" customHeight="1">
      <c r="A160" s="30"/>
      <c r="B160" s="31"/>
      <c r="C160" s="174" t="s">
        <v>268</v>
      </c>
      <c r="D160" s="174" t="s">
        <v>124</v>
      </c>
      <c r="E160" s="175" t="s">
        <v>269</v>
      </c>
      <c r="F160" s="176" t="s">
        <v>270</v>
      </c>
      <c r="G160" s="177" t="s">
        <v>127</v>
      </c>
      <c r="H160" s="178">
        <v>1</v>
      </c>
      <c r="I160" s="179"/>
      <c r="J160" s="180">
        <f>ROUND(I160*H160,2)</f>
        <v>0</v>
      </c>
      <c r="K160" s="181"/>
      <c r="L160" s="35"/>
      <c r="M160" s="182" t="s">
        <v>1</v>
      </c>
      <c r="N160" s="183" t="s">
        <v>40</v>
      </c>
      <c r="O160" s="67"/>
      <c r="P160" s="184">
        <f>O160*H160</f>
        <v>0</v>
      </c>
      <c r="Q160" s="184">
        <v>0</v>
      </c>
      <c r="R160" s="184">
        <f>Q160*H160</f>
        <v>0</v>
      </c>
      <c r="S160" s="184">
        <v>0</v>
      </c>
      <c r="T160" s="184">
        <f>S160*H160</f>
        <v>0</v>
      </c>
      <c r="U160" s="185" t="s">
        <v>1</v>
      </c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86" t="s">
        <v>149</v>
      </c>
      <c r="AT160" s="186" t="s">
        <v>124</v>
      </c>
      <c r="AU160" s="186" t="s">
        <v>82</v>
      </c>
      <c r="AY160" s="13" t="s">
        <v>123</v>
      </c>
      <c r="BE160" s="187">
        <f>IF(N160="základní",J160,0)</f>
        <v>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3" t="s">
        <v>82</v>
      </c>
      <c r="BK160" s="187">
        <f>ROUND(I160*H160,2)</f>
        <v>0</v>
      </c>
      <c r="BL160" s="13" t="s">
        <v>149</v>
      </c>
      <c r="BM160" s="186" t="s">
        <v>271</v>
      </c>
    </row>
    <row r="161" spans="1:65" s="2" customFormat="1" ht="37.9" customHeight="1">
      <c r="A161" s="30"/>
      <c r="B161" s="31"/>
      <c r="C161" s="188" t="s">
        <v>272</v>
      </c>
      <c r="D161" s="188" t="s">
        <v>141</v>
      </c>
      <c r="E161" s="189" t="s">
        <v>273</v>
      </c>
      <c r="F161" s="190" t="s">
        <v>274</v>
      </c>
      <c r="G161" s="191" t="s">
        <v>185</v>
      </c>
      <c r="H161" s="192">
        <v>1</v>
      </c>
      <c r="I161" s="193"/>
      <c r="J161" s="194">
        <f>ROUND(I161*H161,2)</f>
        <v>0</v>
      </c>
      <c r="K161" s="195"/>
      <c r="L161" s="196"/>
      <c r="M161" s="197" t="s">
        <v>1</v>
      </c>
      <c r="N161" s="198" t="s">
        <v>40</v>
      </c>
      <c r="O161" s="67"/>
      <c r="P161" s="184">
        <f>O161*H161</f>
        <v>0</v>
      </c>
      <c r="Q161" s="184">
        <v>0</v>
      </c>
      <c r="R161" s="184">
        <f>Q161*H161</f>
        <v>0</v>
      </c>
      <c r="S161" s="184">
        <v>0</v>
      </c>
      <c r="T161" s="184">
        <f>S161*H161</f>
        <v>0</v>
      </c>
      <c r="U161" s="185" t="s">
        <v>1</v>
      </c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86" t="s">
        <v>154</v>
      </c>
      <c r="AT161" s="186" t="s">
        <v>141</v>
      </c>
      <c r="AU161" s="186" t="s">
        <v>82</v>
      </c>
      <c r="AY161" s="13" t="s">
        <v>123</v>
      </c>
      <c r="BE161" s="187">
        <f>IF(N161="základní",J161,0)</f>
        <v>0</v>
      </c>
      <c r="BF161" s="187">
        <f>IF(N161="snížená",J161,0)</f>
        <v>0</v>
      </c>
      <c r="BG161" s="187">
        <f>IF(N161="zákl. přenesená",J161,0)</f>
        <v>0</v>
      </c>
      <c r="BH161" s="187">
        <f>IF(N161="sníž. přenesená",J161,0)</f>
        <v>0</v>
      </c>
      <c r="BI161" s="187">
        <f>IF(N161="nulová",J161,0)</f>
        <v>0</v>
      </c>
      <c r="BJ161" s="13" t="s">
        <v>82</v>
      </c>
      <c r="BK161" s="187">
        <f>ROUND(I161*H161,2)</f>
        <v>0</v>
      </c>
      <c r="BL161" s="13" t="s">
        <v>149</v>
      </c>
      <c r="BM161" s="186" t="s">
        <v>275</v>
      </c>
    </row>
    <row r="162" spans="1:65" s="2" customFormat="1" ht="24.2" customHeight="1">
      <c r="A162" s="30"/>
      <c r="B162" s="31"/>
      <c r="C162" s="174" t="s">
        <v>276</v>
      </c>
      <c r="D162" s="174" t="s">
        <v>124</v>
      </c>
      <c r="E162" s="175" t="s">
        <v>277</v>
      </c>
      <c r="F162" s="176" t="s">
        <v>278</v>
      </c>
      <c r="G162" s="177" t="s">
        <v>127</v>
      </c>
      <c r="H162" s="178">
        <v>5</v>
      </c>
      <c r="I162" s="179"/>
      <c r="J162" s="180">
        <f>ROUND(I162*H162,2)</f>
        <v>0</v>
      </c>
      <c r="K162" s="181"/>
      <c r="L162" s="35"/>
      <c r="M162" s="182" t="s">
        <v>1</v>
      </c>
      <c r="N162" s="183" t="s">
        <v>40</v>
      </c>
      <c r="O162" s="67"/>
      <c r="P162" s="184">
        <f>O162*H162</f>
        <v>0</v>
      </c>
      <c r="Q162" s="184">
        <v>0</v>
      </c>
      <c r="R162" s="184">
        <f>Q162*H162</f>
        <v>0</v>
      </c>
      <c r="S162" s="184">
        <v>0</v>
      </c>
      <c r="T162" s="184">
        <f>S162*H162</f>
        <v>0</v>
      </c>
      <c r="U162" s="185" t="s">
        <v>1</v>
      </c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86" t="s">
        <v>190</v>
      </c>
      <c r="AT162" s="186" t="s">
        <v>124</v>
      </c>
      <c r="AU162" s="186" t="s">
        <v>82</v>
      </c>
      <c r="AY162" s="13" t="s">
        <v>123</v>
      </c>
      <c r="BE162" s="187">
        <f>IF(N162="základní",J162,0)</f>
        <v>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3" t="s">
        <v>82</v>
      </c>
      <c r="BK162" s="187">
        <f>ROUND(I162*H162,2)</f>
        <v>0</v>
      </c>
      <c r="BL162" s="13" t="s">
        <v>190</v>
      </c>
      <c r="BM162" s="186" t="s">
        <v>279</v>
      </c>
    </row>
    <row r="163" spans="1:65" s="2" customFormat="1" ht="37.9" customHeight="1">
      <c r="A163" s="30"/>
      <c r="B163" s="31"/>
      <c r="C163" s="188" t="s">
        <v>280</v>
      </c>
      <c r="D163" s="188" t="s">
        <v>141</v>
      </c>
      <c r="E163" s="189" t="s">
        <v>281</v>
      </c>
      <c r="F163" s="190" t="s">
        <v>282</v>
      </c>
      <c r="G163" s="191" t="s">
        <v>185</v>
      </c>
      <c r="H163" s="192">
        <v>5</v>
      </c>
      <c r="I163" s="193"/>
      <c r="J163" s="194">
        <f>ROUND(I163*H163,2)</f>
        <v>0</v>
      </c>
      <c r="K163" s="195"/>
      <c r="L163" s="196"/>
      <c r="M163" s="197" t="s">
        <v>1</v>
      </c>
      <c r="N163" s="198" t="s">
        <v>40</v>
      </c>
      <c r="O163" s="67"/>
      <c r="P163" s="184">
        <f>O163*H163</f>
        <v>0</v>
      </c>
      <c r="Q163" s="184">
        <v>0</v>
      </c>
      <c r="R163" s="184">
        <f>Q163*H163</f>
        <v>0</v>
      </c>
      <c r="S163" s="184">
        <v>0</v>
      </c>
      <c r="T163" s="184">
        <f>S163*H163</f>
        <v>0</v>
      </c>
      <c r="U163" s="185" t="s">
        <v>1</v>
      </c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86" t="s">
        <v>190</v>
      </c>
      <c r="AT163" s="186" t="s">
        <v>141</v>
      </c>
      <c r="AU163" s="186" t="s">
        <v>82</v>
      </c>
      <c r="AY163" s="13" t="s">
        <v>123</v>
      </c>
      <c r="BE163" s="187">
        <f>IF(N163="základní",J163,0)</f>
        <v>0</v>
      </c>
      <c r="BF163" s="187">
        <f>IF(N163="snížená",J163,0)</f>
        <v>0</v>
      </c>
      <c r="BG163" s="187">
        <f>IF(N163="zákl. přenesená",J163,0)</f>
        <v>0</v>
      </c>
      <c r="BH163" s="187">
        <f>IF(N163="sníž. přenesená",J163,0)</f>
        <v>0</v>
      </c>
      <c r="BI163" s="187">
        <f>IF(N163="nulová",J163,0)</f>
        <v>0</v>
      </c>
      <c r="BJ163" s="13" t="s">
        <v>82</v>
      </c>
      <c r="BK163" s="187">
        <f>ROUND(I163*H163,2)</f>
        <v>0</v>
      </c>
      <c r="BL163" s="13" t="s">
        <v>190</v>
      </c>
      <c r="BM163" s="186" t="s">
        <v>283</v>
      </c>
    </row>
    <row r="164" spans="1:65" s="2" customFormat="1" ht="19.5">
      <c r="A164" s="30"/>
      <c r="B164" s="31"/>
      <c r="C164" s="32"/>
      <c r="D164" s="199" t="s">
        <v>284</v>
      </c>
      <c r="E164" s="32"/>
      <c r="F164" s="200" t="s">
        <v>285</v>
      </c>
      <c r="G164" s="32"/>
      <c r="H164" s="32"/>
      <c r="I164" s="201"/>
      <c r="J164" s="32"/>
      <c r="K164" s="32"/>
      <c r="L164" s="35"/>
      <c r="M164" s="202"/>
      <c r="N164" s="203"/>
      <c r="O164" s="67"/>
      <c r="P164" s="67"/>
      <c r="Q164" s="67"/>
      <c r="R164" s="67"/>
      <c r="S164" s="67"/>
      <c r="T164" s="67"/>
      <c r="U164" s="68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T164" s="13" t="s">
        <v>284</v>
      </c>
      <c r="AU164" s="13" t="s">
        <v>82</v>
      </c>
    </row>
    <row r="165" spans="1:65" s="2" customFormat="1" ht="14.45" customHeight="1">
      <c r="A165" s="30"/>
      <c r="B165" s="31"/>
      <c r="C165" s="188" t="s">
        <v>286</v>
      </c>
      <c r="D165" s="188" t="s">
        <v>141</v>
      </c>
      <c r="E165" s="189" t="s">
        <v>287</v>
      </c>
      <c r="F165" s="190" t="s">
        <v>288</v>
      </c>
      <c r="G165" s="191" t="s">
        <v>185</v>
      </c>
      <c r="H165" s="192">
        <v>10</v>
      </c>
      <c r="I165" s="193"/>
      <c r="J165" s="194">
        <f>ROUND(I165*H165,2)</f>
        <v>0</v>
      </c>
      <c r="K165" s="195"/>
      <c r="L165" s="196"/>
      <c r="M165" s="197" t="s">
        <v>1</v>
      </c>
      <c r="N165" s="198" t="s">
        <v>40</v>
      </c>
      <c r="O165" s="67"/>
      <c r="P165" s="184">
        <f>O165*H165</f>
        <v>0</v>
      </c>
      <c r="Q165" s="184">
        <v>0</v>
      </c>
      <c r="R165" s="184">
        <f>Q165*H165</f>
        <v>0</v>
      </c>
      <c r="S165" s="184">
        <v>0</v>
      </c>
      <c r="T165" s="184">
        <f>S165*H165</f>
        <v>0</v>
      </c>
      <c r="U165" s="185" t="s">
        <v>1</v>
      </c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86" t="s">
        <v>190</v>
      </c>
      <c r="AT165" s="186" t="s">
        <v>141</v>
      </c>
      <c r="AU165" s="186" t="s">
        <v>82</v>
      </c>
      <c r="AY165" s="13" t="s">
        <v>123</v>
      </c>
      <c r="BE165" s="187">
        <f>IF(N165="základní",J165,0)</f>
        <v>0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13" t="s">
        <v>82</v>
      </c>
      <c r="BK165" s="187">
        <f>ROUND(I165*H165,2)</f>
        <v>0</v>
      </c>
      <c r="BL165" s="13" t="s">
        <v>190</v>
      </c>
      <c r="BM165" s="186" t="s">
        <v>289</v>
      </c>
    </row>
    <row r="166" spans="1:65" s="2" customFormat="1" ht="24.2" customHeight="1">
      <c r="A166" s="30"/>
      <c r="B166" s="31"/>
      <c r="C166" s="174" t="s">
        <v>290</v>
      </c>
      <c r="D166" s="174" t="s">
        <v>124</v>
      </c>
      <c r="E166" s="175" t="s">
        <v>291</v>
      </c>
      <c r="F166" s="176" t="s">
        <v>292</v>
      </c>
      <c r="G166" s="177" t="s">
        <v>127</v>
      </c>
      <c r="H166" s="178">
        <v>1</v>
      </c>
      <c r="I166" s="179"/>
      <c r="J166" s="180">
        <f>ROUND(I166*H166,2)</f>
        <v>0</v>
      </c>
      <c r="K166" s="181"/>
      <c r="L166" s="35"/>
      <c r="M166" s="182" t="s">
        <v>1</v>
      </c>
      <c r="N166" s="183" t="s">
        <v>40</v>
      </c>
      <c r="O166" s="67"/>
      <c r="P166" s="184">
        <f>O166*H166</f>
        <v>0</v>
      </c>
      <c r="Q166" s="184">
        <v>0</v>
      </c>
      <c r="R166" s="184">
        <f>Q166*H166</f>
        <v>0</v>
      </c>
      <c r="S166" s="184">
        <v>0</v>
      </c>
      <c r="T166" s="184">
        <f>S166*H166</f>
        <v>0</v>
      </c>
      <c r="U166" s="185" t="s">
        <v>1</v>
      </c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86" t="s">
        <v>190</v>
      </c>
      <c r="AT166" s="186" t="s">
        <v>124</v>
      </c>
      <c r="AU166" s="186" t="s">
        <v>82</v>
      </c>
      <c r="AY166" s="13" t="s">
        <v>123</v>
      </c>
      <c r="BE166" s="187">
        <f>IF(N166="základní",J166,0)</f>
        <v>0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13" t="s">
        <v>82</v>
      </c>
      <c r="BK166" s="187">
        <f>ROUND(I166*H166,2)</f>
        <v>0</v>
      </c>
      <c r="BL166" s="13" t="s">
        <v>190</v>
      </c>
      <c r="BM166" s="186" t="s">
        <v>293</v>
      </c>
    </row>
    <row r="167" spans="1:65" s="2" customFormat="1" ht="24.2" customHeight="1">
      <c r="A167" s="30"/>
      <c r="B167" s="31"/>
      <c r="C167" s="188" t="s">
        <v>294</v>
      </c>
      <c r="D167" s="188" t="s">
        <v>141</v>
      </c>
      <c r="E167" s="189" t="s">
        <v>295</v>
      </c>
      <c r="F167" s="190" t="s">
        <v>296</v>
      </c>
      <c r="G167" s="191" t="s">
        <v>185</v>
      </c>
      <c r="H167" s="192">
        <v>1</v>
      </c>
      <c r="I167" s="193"/>
      <c r="J167" s="194">
        <f>ROUND(I167*H167,2)</f>
        <v>0</v>
      </c>
      <c r="K167" s="195"/>
      <c r="L167" s="196"/>
      <c r="M167" s="204" t="s">
        <v>1</v>
      </c>
      <c r="N167" s="205" t="s">
        <v>40</v>
      </c>
      <c r="O167" s="206"/>
      <c r="P167" s="207">
        <f>O167*H167</f>
        <v>0</v>
      </c>
      <c r="Q167" s="207">
        <v>0</v>
      </c>
      <c r="R167" s="207">
        <f>Q167*H167</f>
        <v>0</v>
      </c>
      <c r="S167" s="207">
        <v>0</v>
      </c>
      <c r="T167" s="207">
        <f>S167*H167</f>
        <v>0</v>
      </c>
      <c r="U167" s="208" t="s">
        <v>1</v>
      </c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86" t="s">
        <v>190</v>
      </c>
      <c r="AT167" s="186" t="s">
        <v>141</v>
      </c>
      <c r="AU167" s="186" t="s">
        <v>82</v>
      </c>
      <c r="AY167" s="13" t="s">
        <v>123</v>
      </c>
      <c r="BE167" s="187">
        <f>IF(N167="základní",J167,0)</f>
        <v>0</v>
      </c>
      <c r="BF167" s="187">
        <f>IF(N167="snížená",J167,0)</f>
        <v>0</v>
      </c>
      <c r="BG167" s="187">
        <f>IF(N167="zákl. přenesená",J167,0)</f>
        <v>0</v>
      </c>
      <c r="BH167" s="187">
        <f>IF(N167="sníž. přenesená",J167,0)</f>
        <v>0</v>
      </c>
      <c r="BI167" s="187">
        <f>IF(N167="nulová",J167,0)</f>
        <v>0</v>
      </c>
      <c r="BJ167" s="13" t="s">
        <v>82</v>
      </c>
      <c r="BK167" s="187">
        <f>ROUND(I167*H167,2)</f>
        <v>0</v>
      </c>
      <c r="BL167" s="13" t="s">
        <v>190</v>
      </c>
      <c r="BM167" s="186" t="s">
        <v>297</v>
      </c>
    </row>
    <row r="168" spans="1:65" s="2" customFormat="1" ht="6.95" customHeight="1">
      <c r="A168" s="30"/>
      <c r="B168" s="50"/>
      <c r="C168" s="51"/>
      <c r="D168" s="51"/>
      <c r="E168" s="51"/>
      <c r="F168" s="51"/>
      <c r="G168" s="51"/>
      <c r="H168" s="51"/>
      <c r="I168" s="51"/>
      <c r="J168" s="51"/>
      <c r="K168" s="51"/>
      <c r="L168" s="35"/>
      <c r="M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</row>
  </sheetData>
  <sheetProtection algorithmName="SHA-512" hashValue="JvgzlgvsNWnlklOfkf/xa01KJaiIsx7Qd+vFKJq3yXSJDu0x4M2F+a5BeGAn6DAjXS+Zn0WBp9WjKPrJamlULQ==" saltValue="LN7MsIJnTB5BkASICmC1l0zwiM8Mzin7RywPL3JHeYenNVW8IDc3pSx4WoDRQbCYY43Y/Ykjuxs14HsxI3FtCg==" spinCount="100000" sheet="1" objects="1" scenarios="1" formatColumns="0" formatRows="0" autoFilter="0"/>
  <autoFilter ref="C120:K167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3" t="s">
        <v>87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84</v>
      </c>
    </row>
    <row r="4" spans="1:46" s="1" customFormat="1" ht="24.95" customHeight="1">
      <c r="B4" s="16"/>
      <c r="D4" s="106" t="s">
        <v>94</v>
      </c>
      <c r="L4" s="16"/>
      <c r="M4" s="107" t="s">
        <v>10</v>
      </c>
      <c r="AT4" s="13" t="s">
        <v>4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108" t="s">
        <v>16</v>
      </c>
      <c r="L6" s="16"/>
    </row>
    <row r="7" spans="1:46" s="1" customFormat="1" ht="16.5" customHeight="1">
      <c r="B7" s="16"/>
      <c r="E7" s="252" t="str">
        <f>'Rekapitulace stavby'!K6</f>
        <v>Rekonstrukce bytů, Balbínova 17 - BYT Č. 4 V 2NP</v>
      </c>
      <c r="F7" s="253"/>
      <c r="G7" s="253"/>
      <c r="H7" s="253"/>
      <c r="L7" s="16"/>
    </row>
    <row r="8" spans="1:46" s="2" customFormat="1" ht="12" customHeight="1">
      <c r="A8" s="30"/>
      <c r="B8" s="35"/>
      <c r="C8" s="30"/>
      <c r="D8" s="108" t="s">
        <v>95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54" t="s">
        <v>298</v>
      </c>
      <c r="F9" s="255"/>
      <c r="G9" s="255"/>
      <c r="H9" s="255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8" t="s">
        <v>18</v>
      </c>
      <c r="E11" s="30"/>
      <c r="F11" s="109" t="s">
        <v>1</v>
      </c>
      <c r="G11" s="30"/>
      <c r="H11" s="30"/>
      <c r="I11" s="108" t="s">
        <v>19</v>
      </c>
      <c r="J11" s="109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8" t="s">
        <v>20</v>
      </c>
      <c r="E12" s="30"/>
      <c r="F12" s="109" t="s">
        <v>21</v>
      </c>
      <c r="G12" s="30"/>
      <c r="H12" s="30"/>
      <c r="I12" s="108" t="s">
        <v>22</v>
      </c>
      <c r="J12" s="110" t="str">
        <f>'Rekapitulace stavby'!AN8</f>
        <v>22. 8. 2021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8" t="s">
        <v>24</v>
      </c>
      <c r="E14" s="30"/>
      <c r="F14" s="30"/>
      <c r="G14" s="30"/>
      <c r="H14" s="30"/>
      <c r="I14" s="108" t="s">
        <v>25</v>
      </c>
      <c r="J14" s="109" t="str">
        <f>IF('Rekapitulace stavby'!AN10="","",'Rekapitulace stavby'!AN10)</f>
        <v/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9" t="str">
        <f>IF('Rekapitulace stavby'!E11="","",'Rekapitulace stavby'!E11)</f>
        <v xml:space="preserve"> </v>
      </c>
      <c r="F15" s="30"/>
      <c r="G15" s="30"/>
      <c r="H15" s="30"/>
      <c r="I15" s="108" t="s">
        <v>27</v>
      </c>
      <c r="J15" s="109" t="str">
        <f>IF('Rekapitulace stavby'!AN11="","",'Rekapitulace stavby'!AN11)</f>
        <v/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8" t="s">
        <v>28</v>
      </c>
      <c r="E17" s="30"/>
      <c r="F17" s="30"/>
      <c r="G17" s="30"/>
      <c r="H17" s="30"/>
      <c r="I17" s="108" t="s">
        <v>25</v>
      </c>
      <c r="J17" s="26" t="str">
        <f>'Rekapitulace stavby'!AN13</f>
        <v>Vyplň údaj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56" t="str">
        <f>'Rekapitulace stavby'!E14</f>
        <v>Vyplň údaj</v>
      </c>
      <c r="F18" s="257"/>
      <c r="G18" s="257"/>
      <c r="H18" s="257"/>
      <c r="I18" s="108" t="s">
        <v>27</v>
      </c>
      <c r="J18" s="26" t="str">
        <f>'Rekapitulace stavby'!AN14</f>
        <v>Vyplň údaj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8" t="s">
        <v>30</v>
      </c>
      <c r="E20" s="30"/>
      <c r="F20" s="30"/>
      <c r="G20" s="30"/>
      <c r="H20" s="30"/>
      <c r="I20" s="108" t="s">
        <v>25</v>
      </c>
      <c r="J20" s="109" t="s">
        <v>1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9" t="s">
        <v>31</v>
      </c>
      <c r="F21" s="30"/>
      <c r="G21" s="30"/>
      <c r="H21" s="30"/>
      <c r="I21" s="108" t="s">
        <v>27</v>
      </c>
      <c r="J21" s="109" t="s">
        <v>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8" t="s">
        <v>33</v>
      </c>
      <c r="E23" s="30"/>
      <c r="F23" s="30"/>
      <c r="G23" s="30"/>
      <c r="H23" s="30"/>
      <c r="I23" s="108" t="s">
        <v>25</v>
      </c>
      <c r="J23" s="109" t="str">
        <f>IF('Rekapitulace stavby'!AN19="","",'Rekapitulace stavby'!AN19)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9" t="str">
        <f>IF('Rekapitulace stavby'!E20="","",'Rekapitulace stavby'!E20)</f>
        <v xml:space="preserve"> </v>
      </c>
      <c r="F24" s="30"/>
      <c r="G24" s="30"/>
      <c r="H24" s="30"/>
      <c r="I24" s="108" t="s">
        <v>27</v>
      </c>
      <c r="J24" s="109" t="str">
        <f>IF('Rekapitulace stavby'!AN20="","",'Rekapitulace stavby'!AN20)</f>
        <v/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8" t="s">
        <v>34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1"/>
      <c r="B27" s="112"/>
      <c r="C27" s="111"/>
      <c r="D27" s="111"/>
      <c r="E27" s="258" t="s">
        <v>1</v>
      </c>
      <c r="F27" s="258"/>
      <c r="G27" s="258"/>
      <c r="H27" s="258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4"/>
      <c r="E29" s="114"/>
      <c r="F29" s="114"/>
      <c r="G29" s="114"/>
      <c r="H29" s="114"/>
      <c r="I29" s="114"/>
      <c r="J29" s="114"/>
      <c r="K29" s="114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5"/>
      <c r="C30" s="30"/>
      <c r="D30" s="115" t="s">
        <v>35</v>
      </c>
      <c r="E30" s="30"/>
      <c r="F30" s="30"/>
      <c r="G30" s="30"/>
      <c r="H30" s="30"/>
      <c r="I30" s="30"/>
      <c r="J30" s="116">
        <f>ROUND(J117,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30"/>
      <c r="F32" s="117" t="s">
        <v>37</v>
      </c>
      <c r="G32" s="30"/>
      <c r="H32" s="30"/>
      <c r="I32" s="117" t="s">
        <v>36</v>
      </c>
      <c r="J32" s="117" t="s">
        <v>38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5"/>
      <c r="C33" s="30"/>
      <c r="D33" s="118" t="s">
        <v>39</v>
      </c>
      <c r="E33" s="108" t="s">
        <v>40</v>
      </c>
      <c r="F33" s="119">
        <f>ROUND((SUM(BE117:BE122)),  2)</f>
        <v>0</v>
      </c>
      <c r="G33" s="30"/>
      <c r="H33" s="30"/>
      <c r="I33" s="120">
        <v>0.15</v>
      </c>
      <c r="J33" s="119">
        <f>ROUND(((SUM(BE117:BE122))*I33),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108" t="s">
        <v>41</v>
      </c>
      <c r="F34" s="119">
        <f>ROUND((SUM(BF117:BF122)),  2)</f>
        <v>0</v>
      </c>
      <c r="G34" s="30"/>
      <c r="H34" s="30"/>
      <c r="I34" s="120">
        <v>0</v>
      </c>
      <c r="J34" s="119">
        <f>ROUND(((SUM(BF117:BF122))*I34),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8" t="s">
        <v>42</v>
      </c>
      <c r="F35" s="119">
        <f>ROUND((SUM(BG117:BG122)),  2)</f>
        <v>0</v>
      </c>
      <c r="G35" s="30"/>
      <c r="H35" s="30"/>
      <c r="I35" s="120">
        <v>0.15</v>
      </c>
      <c r="J35" s="119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43</v>
      </c>
      <c r="F36" s="119">
        <f>ROUND((SUM(BH117:BH122)),  2)</f>
        <v>0</v>
      </c>
      <c r="G36" s="30"/>
      <c r="H36" s="30"/>
      <c r="I36" s="120">
        <v>0</v>
      </c>
      <c r="J36" s="119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44</v>
      </c>
      <c r="F37" s="119">
        <f>ROUND((SUM(BI117:BI122)),  2)</f>
        <v>0</v>
      </c>
      <c r="G37" s="30"/>
      <c r="H37" s="30"/>
      <c r="I37" s="120">
        <v>0</v>
      </c>
      <c r="J37" s="119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5"/>
      <c r="C39" s="121"/>
      <c r="D39" s="122" t="s">
        <v>45</v>
      </c>
      <c r="E39" s="123"/>
      <c r="F39" s="123"/>
      <c r="G39" s="124" t="s">
        <v>46</v>
      </c>
      <c r="H39" s="125" t="s">
        <v>47</v>
      </c>
      <c r="I39" s="123"/>
      <c r="J39" s="126">
        <f>SUM(J30:J37)</f>
        <v>0</v>
      </c>
      <c r="K39" s="127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8" t="s">
        <v>48</v>
      </c>
      <c r="E50" s="129"/>
      <c r="F50" s="129"/>
      <c r="G50" s="128" t="s">
        <v>49</v>
      </c>
      <c r="H50" s="129"/>
      <c r="I50" s="129"/>
      <c r="J50" s="129"/>
      <c r="K50" s="129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 ht="12.75">
      <c r="A61" s="30"/>
      <c r="B61" s="35"/>
      <c r="C61" s="30"/>
      <c r="D61" s="130" t="s">
        <v>50</v>
      </c>
      <c r="E61" s="131"/>
      <c r="F61" s="132" t="s">
        <v>51</v>
      </c>
      <c r="G61" s="130" t="s">
        <v>50</v>
      </c>
      <c r="H61" s="131"/>
      <c r="I61" s="131"/>
      <c r="J61" s="133" t="s">
        <v>51</v>
      </c>
      <c r="K61" s="131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 ht="12.75">
      <c r="A65" s="30"/>
      <c r="B65" s="35"/>
      <c r="C65" s="30"/>
      <c r="D65" s="128" t="s">
        <v>52</v>
      </c>
      <c r="E65" s="134"/>
      <c r="F65" s="134"/>
      <c r="G65" s="128" t="s">
        <v>53</v>
      </c>
      <c r="H65" s="134"/>
      <c r="I65" s="134"/>
      <c r="J65" s="134"/>
      <c r="K65" s="13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 ht="12.75">
      <c r="A76" s="30"/>
      <c r="B76" s="35"/>
      <c r="C76" s="30"/>
      <c r="D76" s="130" t="s">
        <v>50</v>
      </c>
      <c r="E76" s="131"/>
      <c r="F76" s="132" t="s">
        <v>51</v>
      </c>
      <c r="G76" s="130" t="s">
        <v>50</v>
      </c>
      <c r="H76" s="131"/>
      <c r="I76" s="131"/>
      <c r="J76" s="133" t="s">
        <v>51</v>
      </c>
      <c r="K76" s="131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97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59" t="str">
        <f>E7</f>
        <v>Rekonstrukce bytů, Balbínova 17 - BYT Č. 4 V 2NP</v>
      </c>
      <c r="F85" s="260"/>
      <c r="G85" s="260"/>
      <c r="H85" s="260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95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11" t="str">
        <f>E9</f>
        <v>02 - Slaboproudá elektroinstalace</v>
      </c>
      <c r="F87" s="261"/>
      <c r="G87" s="261"/>
      <c r="H87" s="261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2"/>
      <c r="E89" s="32"/>
      <c r="F89" s="23" t="str">
        <f>F12</f>
        <v>Šumperk, Balbínova 17</v>
      </c>
      <c r="G89" s="32"/>
      <c r="H89" s="32"/>
      <c r="I89" s="25" t="s">
        <v>22</v>
      </c>
      <c r="J89" s="62" t="str">
        <f>IF(J12="","",J12)</f>
        <v>22. 8. 2021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24</v>
      </c>
      <c r="D91" s="32"/>
      <c r="E91" s="32"/>
      <c r="F91" s="23" t="str">
        <f>E15</f>
        <v xml:space="preserve"> </v>
      </c>
      <c r="G91" s="32"/>
      <c r="H91" s="32"/>
      <c r="I91" s="25" t="s">
        <v>30</v>
      </c>
      <c r="J91" s="28" t="str">
        <f>E21</f>
        <v>Ing.Pavel Matura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28</v>
      </c>
      <c r="D92" s="32"/>
      <c r="E92" s="32"/>
      <c r="F92" s="23" t="str">
        <f>IF(E18="","",E18)</f>
        <v>Vyplň údaj</v>
      </c>
      <c r="G92" s="32"/>
      <c r="H92" s="32"/>
      <c r="I92" s="25" t="s">
        <v>33</v>
      </c>
      <c r="J92" s="28" t="str">
        <f>E24</f>
        <v xml:space="preserve"> 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9" t="s">
        <v>98</v>
      </c>
      <c r="D94" s="140"/>
      <c r="E94" s="140"/>
      <c r="F94" s="140"/>
      <c r="G94" s="140"/>
      <c r="H94" s="140"/>
      <c r="I94" s="140"/>
      <c r="J94" s="141" t="s">
        <v>99</v>
      </c>
      <c r="K94" s="140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42" t="s">
        <v>100</v>
      </c>
      <c r="D96" s="32"/>
      <c r="E96" s="32"/>
      <c r="F96" s="32"/>
      <c r="G96" s="32"/>
      <c r="H96" s="32"/>
      <c r="I96" s="32"/>
      <c r="J96" s="80">
        <f>J117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101</v>
      </c>
    </row>
    <row r="97" spans="1:31" s="9" customFormat="1" ht="24.95" customHeight="1">
      <c r="B97" s="143"/>
      <c r="C97" s="144"/>
      <c r="D97" s="145" t="s">
        <v>299</v>
      </c>
      <c r="E97" s="146"/>
      <c r="F97" s="146"/>
      <c r="G97" s="146"/>
      <c r="H97" s="146"/>
      <c r="I97" s="146"/>
      <c r="J97" s="147">
        <f>J118</f>
        <v>0</v>
      </c>
      <c r="K97" s="144"/>
      <c r="L97" s="148"/>
    </row>
    <row r="98" spans="1:31" s="2" customFormat="1" ht="21.75" customHeight="1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customHeight="1">
      <c r="A99" s="3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3" spans="1:31" s="2" customFormat="1" ht="6.95" customHeight="1">
      <c r="A103" s="30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107</v>
      </c>
      <c r="D104" s="32"/>
      <c r="E104" s="32"/>
      <c r="F104" s="32"/>
      <c r="G104" s="32"/>
      <c r="H104" s="32"/>
      <c r="I104" s="32"/>
      <c r="J104" s="32"/>
      <c r="K104" s="32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16</v>
      </c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6.5" customHeight="1">
      <c r="A107" s="30"/>
      <c r="B107" s="31"/>
      <c r="C107" s="32"/>
      <c r="D107" s="32"/>
      <c r="E107" s="259" t="str">
        <f>E7</f>
        <v>Rekonstrukce bytů, Balbínova 17 - BYT Č. 4 V 2NP</v>
      </c>
      <c r="F107" s="260"/>
      <c r="G107" s="260"/>
      <c r="H107" s="260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95</v>
      </c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211" t="str">
        <f>E9</f>
        <v>02 - Slaboproudá elektroinstalace</v>
      </c>
      <c r="F109" s="261"/>
      <c r="G109" s="261"/>
      <c r="H109" s="261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20</v>
      </c>
      <c r="D111" s="32"/>
      <c r="E111" s="32"/>
      <c r="F111" s="23" t="str">
        <f>F12</f>
        <v>Šumperk, Balbínova 17</v>
      </c>
      <c r="G111" s="32"/>
      <c r="H111" s="32"/>
      <c r="I111" s="25" t="s">
        <v>22</v>
      </c>
      <c r="J111" s="62" t="str">
        <f>IF(J12="","",J12)</f>
        <v>22. 8. 2021</v>
      </c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24</v>
      </c>
      <c r="D113" s="32"/>
      <c r="E113" s="32"/>
      <c r="F113" s="23" t="str">
        <f>E15</f>
        <v xml:space="preserve"> </v>
      </c>
      <c r="G113" s="32"/>
      <c r="H113" s="32"/>
      <c r="I113" s="25" t="s">
        <v>30</v>
      </c>
      <c r="J113" s="28" t="str">
        <f>E21</f>
        <v>Ing.Pavel Matura</v>
      </c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28</v>
      </c>
      <c r="D114" s="32"/>
      <c r="E114" s="32"/>
      <c r="F114" s="23" t="str">
        <f>IF(E18="","",E18)</f>
        <v>Vyplň údaj</v>
      </c>
      <c r="G114" s="32"/>
      <c r="H114" s="32"/>
      <c r="I114" s="25" t="s">
        <v>33</v>
      </c>
      <c r="J114" s="28" t="str">
        <f>E24</f>
        <v xml:space="preserve"> </v>
      </c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0" customFormat="1" ht="29.25" customHeight="1">
      <c r="A116" s="149"/>
      <c r="B116" s="150"/>
      <c r="C116" s="151" t="s">
        <v>108</v>
      </c>
      <c r="D116" s="152" t="s">
        <v>60</v>
      </c>
      <c r="E116" s="152" t="s">
        <v>56</v>
      </c>
      <c r="F116" s="152" t="s">
        <v>57</v>
      </c>
      <c r="G116" s="152" t="s">
        <v>109</v>
      </c>
      <c r="H116" s="152" t="s">
        <v>110</v>
      </c>
      <c r="I116" s="152" t="s">
        <v>111</v>
      </c>
      <c r="J116" s="153" t="s">
        <v>99</v>
      </c>
      <c r="K116" s="154" t="s">
        <v>112</v>
      </c>
      <c r="L116" s="155"/>
      <c r="M116" s="71" t="s">
        <v>1</v>
      </c>
      <c r="N116" s="72" t="s">
        <v>39</v>
      </c>
      <c r="O116" s="72" t="s">
        <v>113</v>
      </c>
      <c r="P116" s="72" t="s">
        <v>114</v>
      </c>
      <c r="Q116" s="72" t="s">
        <v>115</v>
      </c>
      <c r="R116" s="72" t="s">
        <v>116</v>
      </c>
      <c r="S116" s="72" t="s">
        <v>117</v>
      </c>
      <c r="T116" s="72" t="s">
        <v>118</v>
      </c>
      <c r="U116" s="73" t="s">
        <v>119</v>
      </c>
      <c r="V116" s="149"/>
      <c r="W116" s="149"/>
      <c r="X116" s="149"/>
      <c r="Y116" s="149"/>
      <c r="Z116" s="149"/>
      <c r="AA116" s="149"/>
      <c r="AB116" s="149"/>
      <c r="AC116" s="149"/>
      <c r="AD116" s="149"/>
      <c r="AE116" s="149"/>
    </row>
    <row r="117" spans="1:65" s="2" customFormat="1" ht="22.9" customHeight="1">
      <c r="A117" s="30"/>
      <c r="B117" s="31"/>
      <c r="C117" s="78" t="s">
        <v>120</v>
      </c>
      <c r="D117" s="32"/>
      <c r="E117" s="32"/>
      <c r="F117" s="32"/>
      <c r="G117" s="32"/>
      <c r="H117" s="32"/>
      <c r="I117" s="32"/>
      <c r="J117" s="156">
        <f>BK117</f>
        <v>0</v>
      </c>
      <c r="K117" s="32"/>
      <c r="L117" s="35"/>
      <c r="M117" s="74"/>
      <c r="N117" s="157"/>
      <c r="O117" s="75"/>
      <c r="P117" s="158">
        <f>P118</f>
        <v>0</v>
      </c>
      <c r="Q117" s="75"/>
      <c r="R117" s="158">
        <f>R118</f>
        <v>0</v>
      </c>
      <c r="S117" s="75"/>
      <c r="T117" s="158">
        <f>T118</f>
        <v>0</v>
      </c>
      <c r="U117" s="76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T117" s="13" t="s">
        <v>74</v>
      </c>
      <c r="AU117" s="13" t="s">
        <v>101</v>
      </c>
      <c r="BK117" s="159">
        <f>BK118</f>
        <v>0</v>
      </c>
    </row>
    <row r="118" spans="1:65" s="11" customFormat="1" ht="25.9" customHeight="1">
      <c r="B118" s="160"/>
      <c r="C118" s="161"/>
      <c r="D118" s="162" t="s">
        <v>74</v>
      </c>
      <c r="E118" s="163" t="s">
        <v>121</v>
      </c>
      <c r="F118" s="163" t="s">
        <v>300</v>
      </c>
      <c r="G118" s="161"/>
      <c r="H118" s="161"/>
      <c r="I118" s="164"/>
      <c r="J118" s="165">
        <f>BK118</f>
        <v>0</v>
      </c>
      <c r="K118" s="161"/>
      <c r="L118" s="166"/>
      <c r="M118" s="167"/>
      <c r="N118" s="168"/>
      <c r="O118" s="168"/>
      <c r="P118" s="169">
        <f>SUM(P119:P122)</f>
        <v>0</v>
      </c>
      <c r="Q118" s="168"/>
      <c r="R118" s="169">
        <f>SUM(R119:R122)</f>
        <v>0</v>
      </c>
      <c r="S118" s="168"/>
      <c r="T118" s="169">
        <f>SUM(T119:T122)</f>
        <v>0</v>
      </c>
      <c r="U118" s="170"/>
      <c r="AR118" s="171" t="s">
        <v>82</v>
      </c>
      <c r="AT118" s="172" t="s">
        <v>74</v>
      </c>
      <c r="AU118" s="172" t="s">
        <v>8</v>
      </c>
      <c r="AY118" s="171" t="s">
        <v>123</v>
      </c>
      <c r="BK118" s="173">
        <f>SUM(BK119:BK122)</f>
        <v>0</v>
      </c>
    </row>
    <row r="119" spans="1:65" s="2" customFormat="1" ht="24.2" customHeight="1">
      <c r="A119" s="30"/>
      <c r="B119" s="31"/>
      <c r="C119" s="174" t="s">
        <v>82</v>
      </c>
      <c r="D119" s="174" t="s">
        <v>124</v>
      </c>
      <c r="E119" s="175" t="s">
        <v>179</v>
      </c>
      <c r="F119" s="176" t="s">
        <v>180</v>
      </c>
      <c r="G119" s="177" t="s">
        <v>127</v>
      </c>
      <c r="H119" s="178">
        <v>1</v>
      </c>
      <c r="I119" s="179"/>
      <c r="J119" s="180">
        <f>ROUND(I119*H119,2)</f>
        <v>0</v>
      </c>
      <c r="K119" s="181"/>
      <c r="L119" s="35"/>
      <c r="M119" s="182" t="s">
        <v>1</v>
      </c>
      <c r="N119" s="183" t="s">
        <v>40</v>
      </c>
      <c r="O119" s="67"/>
      <c r="P119" s="184">
        <f>O119*H119</f>
        <v>0</v>
      </c>
      <c r="Q119" s="184">
        <v>0</v>
      </c>
      <c r="R119" s="184">
        <f>Q119*H119</f>
        <v>0</v>
      </c>
      <c r="S119" s="184">
        <v>0</v>
      </c>
      <c r="T119" s="184">
        <f>S119*H119</f>
        <v>0</v>
      </c>
      <c r="U119" s="185" t="s">
        <v>1</v>
      </c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86" t="s">
        <v>149</v>
      </c>
      <c r="AT119" s="186" t="s">
        <v>124</v>
      </c>
      <c r="AU119" s="186" t="s">
        <v>82</v>
      </c>
      <c r="AY119" s="13" t="s">
        <v>123</v>
      </c>
      <c r="BE119" s="187">
        <f>IF(N119="základní",J119,0)</f>
        <v>0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13" t="s">
        <v>82</v>
      </c>
      <c r="BK119" s="187">
        <f>ROUND(I119*H119,2)</f>
        <v>0</v>
      </c>
      <c r="BL119" s="13" t="s">
        <v>149</v>
      </c>
      <c r="BM119" s="186" t="s">
        <v>301</v>
      </c>
    </row>
    <row r="120" spans="1:65" s="2" customFormat="1" ht="24.2" customHeight="1">
      <c r="A120" s="30"/>
      <c r="B120" s="31"/>
      <c r="C120" s="188" t="s">
        <v>84</v>
      </c>
      <c r="D120" s="188" t="s">
        <v>141</v>
      </c>
      <c r="E120" s="189" t="s">
        <v>183</v>
      </c>
      <c r="F120" s="190" t="s">
        <v>184</v>
      </c>
      <c r="G120" s="191" t="s">
        <v>185</v>
      </c>
      <c r="H120" s="192">
        <v>1</v>
      </c>
      <c r="I120" s="193"/>
      <c r="J120" s="194">
        <f>ROUND(I120*H120,2)</f>
        <v>0</v>
      </c>
      <c r="K120" s="195"/>
      <c r="L120" s="196"/>
      <c r="M120" s="197" t="s">
        <v>1</v>
      </c>
      <c r="N120" s="198" t="s">
        <v>40</v>
      </c>
      <c r="O120" s="67"/>
      <c r="P120" s="184">
        <f>O120*H120</f>
        <v>0</v>
      </c>
      <c r="Q120" s="184">
        <v>0</v>
      </c>
      <c r="R120" s="184">
        <f>Q120*H120</f>
        <v>0</v>
      </c>
      <c r="S120" s="184">
        <v>0</v>
      </c>
      <c r="T120" s="184">
        <f>S120*H120</f>
        <v>0</v>
      </c>
      <c r="U120" s="185" t="s">
        <v>1</v>
      </c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86" t="s">
        <v>144</v>
      </c>
      <c r="AT120" s="186" t="s">
        <v>141</v>
      </c>
      <c r="AU120" s="186" t="s">
        <v>82</v>
      </c>
      <c r="AY120" s="13" t="s">
        <v>123</v>
      </c>
      <c r="BE120" s="187">
        <f>IF(N120="základní",J120,0)</f>
        <v>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3" t="s">
        <v>82</v>
      </c>
      <c r="BK120" s="187">
        <f>ROUND(I120*H120,2)</f>
        <v>0</v>
      </c>
      <c r="BL120" s="13" t="s">
        <v>135</v>
      </c>
      <c r="BM120" s="186" t="s">
        <v>302</v>
      </c>
    </row>
    <row r="121" spans="1:65" s="2" customFormat="1" ht="14.45" customHeight="1">
      <c r="A121" s="30"/>
      <c r="B121" s="31"/>
      <c r="C121" s="174" t="s">
        <v>129</v>
      </c>
      <c r="D121" s="174" t="s">
        <v>124</v>
      </c>
      <c r="E121" s="175" t="s">
        <v>303</v>
      </c>
      <c r="F121" s="176" t="s">
        <v>304</v>
      </c>
      <c r="G121" s="177" t="s">
        <v>305</v>
      </c>
      <c r="H121" s="178">
        <v>0.5</v>
      </c>
      <c r="I121" s="179"/>
      <c r="J121" s="180">
        <f>ROUND(I121*H121,2)</f>
        <v>0</v>
      </c>
      <c r="K121" s="181"/>
      <c r="L121" s="35"/>
      <c r="M121" s="182" t="s">
        <v>1</v>
      </c>
      <c r="N121" s="183" t="s">
        <v>40</v>
      </c>
      <c r="O121" s="67"/>
      <c r="P121" s="184">
        <f>O121*H121</f>
        <v>0</v>
      </c>
      <c r="Q121" s="184">
        <v>0</v>
      </c>
      <c r="R121" s="184">
        <f>Q121*H121</f>
        <v>0</v>
      </c>
      <c r="S121" s="184">
        <v>0</v>
      </c>
      <c r="T121" s="184">
        <f>S121*H121</f>
        <v>0</v>
      </c>
      <c r="U121" s="185" t="s">
        <v>1</v>
      </c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86" t="s">
        <v>135</v>
      </c>
      <c r="AT121" s="186" t="s">
        <v>124</v>
      </c>
      <c r="AU121" s="186" t="s">
        <v>82</v>
      </c>
      <c r="AY121" s="13" t="s">
        <v>123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3" t="s">
        <v>82</v>
      </c>
      <c r="BK121" s="187">
        <f>ROUND(I121*H121,2)</f>
        <v>0</v>
      </c>
      <c r="BL121" s="13" t="s">
        <v>135</v>
      </c>
      <c r="BM121" s="186" t="s">
        <v>306</v>
      </c>
    </row>
    <row r="122" spans="1:65" s="2" customFormat="1" ht="24.2" customHeight="1">
      <c r="A122" s="30"/>
      <c r="B122" s="31"/>
      <c r="C122" s="188" t="s">
        <v>135</v>
      </c>
      <c r="D122" s="188" t="s">
        <v>141</v>
      </c>
      <c r="E122" s="189" t="s">
        <v>307</v>
      </c>
      <c r="F122" s="190" t="s">
        <v>308</v>
      </c>
      <c r="G122" s="191" t="s">
        <v>185</v>
      </c>
      <c r="H122" s="192">
        <v>1</v>
      </c>
      <c r="I122" s="193"/>
      <c r="J122" s="194">
        <f>ROUND(I122*H122,2)</f>
        <v>0</v>
      </c>
      <c r="K122" s="195"/>
      <c r="L122" s="196"/>
      <c r="M122" s="204" t="s">
        <v>1</v>
      </c>
      <c r="N122" s="205" t="s">
        <v>40</v>
      </c>
      <c r="O122" s="206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7">
        <f>S122*H122</f>
        <v>0</v>
      </c>
      <c r="U122" s="208" t="s">
        <v>1</v>
      </c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86" t="s">
        <v>144</v>
      </c>
      <c r="AT122" s="186" t="s">
        <v>141</v>
      </c>
      <c r="AU122" s="186" t="s">
        <v>82</v>
      </c>
      <c r="AY122" s="13" t="s">
        <v>123</v>
      </c>
      <c r="BE122" s="187">
        <f>IF(N122="základní",J122,0)</f>
        <v>0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13" t="s">
        <v>82</v>
      </c>
      <c r="BK122" s="187">
        <f>ROUND(I122*H122,2)</f>
        <v>0</v>
      </c>
      <c r="BL122" s="13" t="s">
        <v>135</v>
      </c>
      <c r="BM122" s="186" t="s">
        <v>309</v>
      </c>
    </row>
    <row r="123" spans="1:65" s="2" customFormat="1" ht="6.95" customHeight="1">
      <c r="A123" s="30"/>
      <c r="B123" s="50"/>
      <c r="C123" s="51"/>
      <c r="D123" s="51"/>
      <c r="E123" s="51"/>
      <c r="F123" s="51"/>
      <c r="G123" s="51"/>
      <c r="H123" s="51"/>
      <c r="I123" s="51"/>
      <c r="J123" s="51"/>
      <c r="K123" s="51"/>
      <c r="L123" s="35"/>
      <c r="M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</sheetData>
  <sheetProtection algorithmName="SHA-512" hashValue="G2W1ssQ/19/ccQDiAplp/Fl+i7LYfqg4LWk3fAKQ2IxjAAR1qaTmednDelynSlggoilGA6fXXugfpuU/T8VTJQ==" saltValue="Fp69NhcoInd7tNGrNW0vVNWkv66n5eKiD7c6eyCLnPdCeCk3zKVoO7pPkvJV7Ipx4V7AVSVos7iFA8uf/+MgSQ==" spinCount="100000" sheet="1" objects="1" scenarios="1" formatColumns="0" formatRows="0" autoFilter="0"/>
  <autoFilter ref="C116:K122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3" t="s">
        <v>90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84</v>
      </c>
    </row>
    <row r="4" spans="1:46" s="1" customFormat="1" ht="24.95" customHeight="1">
      <c r="B4" s="16"/>
      <c r="D4" s="106" t="s">
        <v>94</v>
      </c>
      <c r="L4" s="16"/>
      <c r="M4" s="107" t="s">
        <v>10</v>
      </c>
      <c r="AT4" s="13" t="s">
        <v>4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108" t="s">
        <v>16</v>
      </c>
      <c r="L6" s="16"/>
    </row>
    <row r="7" spans="1:46" s="1" customFormat="1" ht="16.5" customHeight="1">
      <c r="B7" s="16"/>
      <c r="E7" s="252" t="str">
        <f>'Rekapitulace stavby'!K6</f>
        <v>Rekonstrukce bytů, Balbínova 17 - BYT Č. 4 V 2NP</v>
      </c>
      <c r="F7" s="253"/>
      <c r="G7" s="253"/>
      <c r="H7" s="253"/>
      <c r="L7" s="16"/>
    </row>
    <row r="8" spans="1:46" s="2" customFormat="1" ht="12" customHeight="1">
      <c r="A8" s="30"/>
      <c r="B8" s="35"/>
      <c r="C8" s="30"/>
      <c r="D8" s="108" t="s">
        <v>95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54" t="s">
        <v>310</v>
      </c>
      <c r="F9" s="255"/>
      <c r="G9" s="255"/>
      <c r="H9" s="255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8" t="s">
        <v>18</v>
      </c>
      <c r="E11" s="30"/>
      <c r="F11" s="109" t="s">
        <v>1</v>
      </c>
      <c r="G11" s="30"/>
      <c r="H11" s="30"/>
      <c r="I11" s="108" t="s">
        <v>19</v>
      </c>
      <c r="J11" s="109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8" t="s">
        <v>20</v>
      </c>
      <c r="E12" s="30"/>
      <c r="F12" s="109" t="s">
        <v>21</v>
      </c>
      <c r="G12" s="30"/>
      <c r="H12" s="30"/>
      <c r="I12" s="108" t="s">
        <v>22</v>
      </c>
      <c r="J12" s="110" t="str">
        <f>'Rekapitulace stavby'!AN8</f>
        <v>22. 8. 2021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8" t="s">
        <v>24</v>
      </c>
      <c r="E14" s="30"/>
      <c r="F14" s="30"/>
      <c r="G14" s="30"/>
      <c r="H14" s="30"/>
      <c r="I14" s="108" t="s">
        <v>25</v>
      </c>
      <c r="J14" s="109" t="str">
        <f>IF('Rekapitulace stavby'!AN10="","",'Rekapitulace stavby'!AN10)</f>
        <v/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9" t="str">
        <f>IF('Rekapitulace stavby'!E11="","",'Rekapitulace stavby'!E11)</f>
        <v xml:space="preserve"> </v>
      </c>
      <c r="F15" s="30"/>
      <c r="G15" s="30"/>
      <c r="H15" s="30"/>
      <c r="I15" s="108" t="s">
        <v>27</v>
      </c>
      <c r="J15" s="109" t="str">
        <f>IF('Rekapitulace stavby'!AN11="","",'Rekapitulace stavby'!AN11)</f>
        <v/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8" t="s">
        <v>28</v>
      </c>
      <c r="E17" s="30"/>
      <c r="F17" s="30"/>
      <c r="G17" s="30"/>
      <c r="H17" s="30"/>
      <c r="I17" s="108" t="s">
        <v>25</v>
      </c>
      <c r="J17" s="26" t="str">
        <f>'Rekapitulace stavby'!AN13</f>
        <v>Vyplň údaj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56" t="str">
        <f>'Rekapitulace stavby'!E14</f>
        <v>Vyplň údaj</v>
      </c>
      <c r="F18" s="257"/>
      <c r="G18" s="257"/>
      <c r="H18" s="257"/>
      <c r="I18" s="108" t="s">
        <v>27</v>
      </c>
      <c r="J18" s="26" t="str">
        <f>'Rekapitulace stavby'!AN14</f>
        <v>Vyplň údaj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8" t="s">
        <v>30</v>
      </c>
      <c r="E20" s="30"/>
      <c r="F20" s="30"/>
      <c r="G20" s="30"/>
      <c r="H20" s="30"/>
      <c r="I20" s="108" t="s">
        <v>25</v>
      </c>
      <c r="J20" s="109" t="s">
        <v>1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9" t="s">
        <v>31</v>
      </c>
      <c r="F21" s="30"/>
      <c r="G21" s="30"/>
      <c r="H21" s="30"/>
      <c r="I21" s="108" t="s">
        <v>27</v>
      </c>
      <c r="J21" s="109" t="s">
        <v>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8" t="s">
        <v>33</v>
      </c>
      <c r="E23" s="30"/>
      <c r="F23" s="30"/>
      <c r="G23" s="30"/>
      <c r="H23" s="30"/>
      <c r="I23" s="108" t="s">
        <v>25</v>
      </c>
      <c r="J23" s="109" t="str">
        <f>IF('Rekapitulace stavby'!AN19="","",'Rekapitulace stavby'!AN19)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9" t="str">
        <f>IF('Rekapitulace stavby'!E20="","",'Rekapitulace stavby'!E20)</f>
        <v xml:space="preserve"> </v>
      </c>
      <c r="F24" s="30"/>
      <c r="G24" s="30"/>
      <c r="H24" s="30"/>
      <c r="I24" s="108" t="s">
        <v>27</v>
      </c>
      <c r="J24" s="109" t="str">
        <f>IF('Rekapitulace stavby'!AN20="","",'Rekapitulace stavby'!AN20)</f>
        <v/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8" t="s">
        <v>34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1"/>
      <c r="B27" s="112"/>
      <c r="C27" s="111"/>
      <c r="D27" s="111"/>
      <c r="E27" s="258" t="s">
        <v>1</v>
      </c>
      <c r="F27" s="258"/>
      <c r="G27" s="258"/>
      <c r="H27" s="258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4"/>
      <c r="E29" s="114"/>
      <c r="F29" s="114"/>
      <c r="G29" s="114"/>
      <c r="H29" s="114"/>
      <c r="I29" s="114"/>
      <c r="J29" s="114"/>
      <c r="K29" s="114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5"/>
      <c r="C30" s="30"/>
      <c r="D30" s="115" t="s">
        <v>35</v>
      </c>
      <c r="E30" s="30"/>
      <c r="F30" s="30"/>
      <c r="G30" s="30"/>
      <c r="H30" s="30"/>
      <c r="I30" s="30"/>
      <c r="J30" s="116">
        <f>ROUND(J117,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30"/>
      <c r="F32" s="117" t="s">
        <v>37</v>
      </c>
      <c r="G32" s="30"/>
      <c r="H32" s="30"/>
      <c r="I32" s="117" t="s">
        <v>36</v>
      </c>
      <c r="J32" s="117" t="s">
        <v>38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5"/>
      <c r="C33" s="30"/>
      <c r="D33" s="118" t="s">
        <v>39</v>
      </c>
      <c r="E33" s="108" t="s">
        <v>40</v>
      </c>
      <c r="F33" s="119">
        <f>ROUND((SUM(BE117:BE129)),  2)</f>
        <v>0</v>
      </c>
      <c r="G33" s="30"/>
      <c r="H33" s="30"/>
      <c r="I33" s="120">
        <v>0.15</v>
      </c>
      <c r="J33" s="119">
        <f>ROUND(((SUM(BE117:BE129))*I33),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108" t="s">
        <v>41</v>
      </c>
      <c r="F34" s="119">
        <f>ROUND((SUM(BF117:BF129)),  2)</f>
        <v>0</v>
      </c>
      <c r="G34" s="30"/>
      <c r="H34" s="30"/>
      <c r="I34" s="120">
        <v>0</v>
      </c>
      <c r="J34" s="119">
        <f>ROUND(((SUM(BF117:BF129))*I34),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8" t="s">
        <v>42</v>
      </c>
      <c r="F35" s="119">
        <f>ROUND((SUM(BG117:BG129)),  2)</f>
        <v>0</v>
      </c>
      <c r="G35" s="30"/>
      <c r="H35" s="30"/>
      <c r="I35" s="120">
        <v>0.15</v>
      </c>
      <c r="J35" s="119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43</v>
      </c>
      <c r="F36" s="119">
        <f>ROUND((SUM(BH117:BH129)),  2)</f>
        <v>0</v>
      </c>
      <c r="G36" s="30"/>
      <c r="H36" s="30"/>
      <c r="I36" s="120">
        <v>0</v>
      </c>
      <c r="J36" s="119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44</v>
      </c>
      <c r="F37" s="119">
        <f>ROUND((SUM(BI117:BI129)),  2)</f>
        <v>0</v>
      </c>
      <c r="G37" s="30"/>
      <c r="H37" s="30"/>
      <c r="I37" s="120">
        <v>0</v>
      </c>
      <c r="J37" s="119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5"/>
      <c r="C39" s="121"/>
      <c r="D39" s="122" t="s">
        <v>45</v>
      </c>
      <c r="E39" s="123"/>
      <c r="F39" s="123"/>
      <c r="G39" s="124" t="s">
        <v>46</v>
      </c>
      <c r="H39" s="125" t="s">
        <v>47</v>
      </c>
      <c r="I39" s="123"/>
      <c r="J39" s="126">
        <f>SUM(J30:J37)</f>
        <v>0</v>
      </c>
      <c r="K39" s="127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8" t="s">
        <v>48</v>
      </c>
      <c r="E50" s="129"/>
      <c r="F50" s="129"/>
      <c r="G50" s="128" t="s">
        <v>49</v>
      </c>
      <c r="H50" s="129"/>
      <c r="I50" s="129"/>
      <c r="J50" s="129"/>
      <c r="K50" s="129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 ht="12.75">
      <c r="A61" s="30"/>
      <c r="B61" s="35"/>
      <c r="C61" s="30"/>
      <c r="D61" s="130" t="s">
        <v>50</v>
      </c>
      <c r="E61" s="131"/>
      <c r="F61" s="132" t="s">
        <v>51</v>
      </c>
      <c r="G61" s="130" t="s">
        <v>50</v>
      </c>
      <c r="H61" s="131"/>
      <c r="I61" s="131"/>
      <c r="J61" s="133" t="s">
        <v>51</v>
      </c>
      <c r="K61" s="131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 ht="12.75">
      <c r="A65" s="30"/>
      <c r="B65" s="35"/>
      <c r="C65" s="30"/>
      <c r="D65" s="128" t="s">
        <v>52</v>
      </c>
      <c r="E65" s="134"/>
      <c r="F65" s="134"/>
      <c r="G65" s="128" t="s">
        <v>53</v>
      </c>
      <c r="H65" s="134"/>
      <c r="I65" s="134"/>
      <c r="J65" s="134"/>
      <c r="K65" s="13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 ht="12.75">
      <c r="A76" s="30"/>
      <c r="B76" s="35"/>
      <c r="C76" s="30"/>
      <c r="D76" s="130" t="s">
        <v>50</v>
      </c>
      <c r="E76" s="131"/>
      <c r="F76" s="132" t="s">
        <v>51</v>
      </c>
      <c r="G76" s="130" t="s">
        <v>50</v>
      </c>
      <c r="H76" s="131"/>
      <c r="I76" s="131"/>
      <c r="J76" s="133" t="s">
        <v>51</v>
      </c>
      <c r="K76" s="131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97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59" t="str">
        <f>E7</f>
        <v>Rekonstrukce bytů, Balbínova 17 - BYT Č. 4 V 2NP</v>
      </c>
      <c r="F85" s="260"/>
      <c r="G85" s="260"/>
      <c r="H85" s="260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95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11" t="str">
        <f>E9</f>
        <v>03 - Dodávky - Rozvaděč RB</v>
      </c>
      <c r="F87" s="261"/>
      <c r="G87" s="261"/>
      <c r="H87" s="261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2"/>
      <c r="E89" s="32"/>
      <c r="F89" s="23" t="str">
        <f>F12</f>
        <v>Šumperk, Balbínova 17</v>
      </c>
      <c r="G89" s="32"/>
      <c r="H89" s="32"/>
      <c r="I89" s="25" t="s">
        <v>22</v>
      </c>
      <c r="J89" s="62" t="str">
        <f>IF(J12="","",J12)</f>
        <v>22. 8. 2021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24</v>
      </c>
      <c r="D91" s="32"/>
      <c r="E91" s="32"/>
      <c r="F91" s="23" t="str">
        <f>E15</f>
        <v xml:space="preserve"> </v>
      </c>
      <c r="G91" s="32"/>
      <c r="H91" s="32"/>
      <c r="I91" s="25" t="s">
        <v>30</v>
      </c>
      <c r="J91" s="28" t="str">
        <f>E21</f>
        <v>Ing.Pavel Matura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28</v>
      </c>
      <c r="D92" s="32"/>
      <c r="E92" s="32"/>
      <c r="F92" s="23" t="str">
        <f>IF(E18="","",E18)</f>
        <v>Vyplň údaj</v>
      </c>
      <c r="G92" s="32"/>
      <c r="H92" s="32"/>
      <c r="I92" s="25" t="s">
        <v>33</v>
      </c>
      <c r="J92" s="28" t="str">
        <f>E24</f>
        <v xml:space="preserve"> 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9" t="s">
        <v>98</v>
      </c>
      <c r="D94" s="140"/>
      <c r="E94" s="140"/>
      <c r="F94" s="140"/>
      <c r="G94" s="140"/>
      <c r="H94" s="140"/>
      <c r="I94" s="140"/>
      <c r="J94" s="141" t="s">
        <v>99</v>
      </c>
      <c r="K94" s="140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42" t="s">
        <v>100</v>
      </c>
      <c r="D96" s="32"/>
      <c r="E96" s="32"/>
      <c r="F96" s="32"/>
      <c r="G96" s="32"/>
      <c r="H96" s="32"/>
      <c r="I96" s="32"/>
      <c r="J96" s="80">
        <f>J117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101</v>
      </c>
    </row>
    <row r="97" spans="1:31" s="9" customFormat="1" ht="24.95" customHeight="1">
      <c r="B97" s="143"/>
      <c r="C97" s="144"/>
      <c r="D97" s="145" t="s">
        <v>311</v>
      </c>
      <c r="E97" s="146"/>
      <c r="F97" s="146"/>
      <c r="G97" s="146"/>
      <c r="H97" s="146"/>
      <c r="I97" s="146"/>
      <c r="J97" s="147">
        <f>J118</f>
        <v>0</v>
      </c>
      <c r="K97" s="144"/>
      <c r="L97" s="148"/>
    </row>
    <row r="98" spans="1:31" s="2" customFormat="1" ht="21.75" customHeight="1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customHeight="1">
      <c r="A99" s="3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3" spans="1:31" s="2" customFormat="1" ht="6.95" customHeight="1">
      <c r="A103" s="30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107</v>
      </c>
      <c r="D104" s="32"/>
      <c r="E104" s="32"/>
      <c r="F104" s="32"/>
      <c r="G104" s="32"/>
      <c r="H104" s="32"/>
      <c r="I104" s="32"/>
      <c r="J104" s="32"/>
      <c r="K104" s="32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16</v>
      </c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6.5" customHeight="1">
      <c r="A107" s="30"/>
      <c r="B107" s="31"/>
      <c r="C107" s="32"/>
      <c r="D107" s="32"/>
      <c r="E107" s="259" t="str">
        <f>E7</f>
        <v>Rekonstrukce bytů, Balbínova 17 - BYT Č. 4 V 2NP</v>
      </c>
      <c r="F107" s="260"/>
      <c r="G107" s="260"/>
      <c r="H107" s="260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95</v>
      </c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211" t="str">
        <f>E9</f>
        <v>03 - Dodávky - Rozvaděč RB</v>
      </c>
      <c r="F109" s="261"/>
      <c r="G109" s="261"/>
      <c r="H109" s="261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20</v>
      </c>
      <c r="D111" s="32"/>
      <c r="E111" s="32"/>
      <c r="F111" s="23" t="str">
        <f>F12</f>
        <v>Šumperk, Balbínova 17</v>
      </c>
      <c r="G111" s="32"/>
      <c r="H111" s="32"/>
      <c r="I111" s="25" t="s">
        <v>22</v>
      </c>
      <c r="J111" s="62" t="str">
        <f>IF(J12="","",J12)</f>
        <v>22. 8. 2021</v>
      </c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24</v>
      </c>
      <c r="D113" s="32"/>
      <c r="E113" s="32"/>
      <c r="F113" s="23" t="str">
        <f>E15</f>
        <v xml:space="preserve"> </v>
      </c>
      <c r="G113" s="32"/>
      <c r="H113" s="32"/>
      <c r="I113" s="25" t="s">
        <v>30</v>
      </c>
      <c r="J113" s="28" t="str">
        <f>E21</f>
        <v>Ing.Pavel Matura</v>
      </c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28</v>
      </c>
      <c r="D114" s="32"/>
      <c r="E114" s="32"/>
      <c r="F114" s="23" t="str">
        <f>IF(E18="","",E18)</f>
        <v>Vyplň údaj</v>
      </c>
      <c r="G114" s="32"/>
      <c r="H114" s="32"/>
      <c r="I114" s="25" t="s">
        <v>33</v>
      </c>
      <c r="J114" s="28" t="str">
        <f>E24</f>
        <v xml:space="preserve"> </v>
      </c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0" customFormat="1" ht="29.25" customHeight="1">
      <c r="A116" s="149"/>
      <c r="B116" s="150"/>
      <c r="C116" s="151" t="s">
        <v>108</v>
      </c>
      <c r="D116" s="152" t="s">
        <v>60</v>
      </c>
      <c r="E116" s="152" t="s">
        <v>56</v>
      </c>
      <c r="F116" s="152" t="s">
        <v>57</v>
      </c>
      <c r="G116" s="152" t="s">
        <v>109</v>
      </c>
      <c r="H116" s="152" t="s">
        <v>110</v>
      </c>
      <c r="I116" s="152" t="s">
        <v>111</v>
      </c>
      <c r="J116" s="153" t="s">
        <v>99</v>
      </c>
      <c r="K116" s="154" t="s">
        <v>112</v>
      </c>
      <c r="L116" s="155"/>
      <c r="M116" s="71" t="s">
        <v>1</v>
      </c>
      <c r="N116" s="72" t="s">
        <v>39</v>
      </c>
      <c r="O116" s="72" t="s">
        <v>113</v>
      </c>
      <c r="P116" s="72" t="s">
        <v>114</v>
      </c>
      <c r="Q116" s="72" t="s">
        <v>115</v>
      </c>
      <c r="R116" s="72" t="s">
        <v>116</v>
      </c>
      <c r="S116" s="72" t="s">
        <v>117</v>
      </c>
      <c r="T116" s="72" t="s">
        <v>118</v>
      </c>
      <c r="U116" s="73" t="s">
        <v>119</v>
      </c>
      <c r="V116" s="149"/>
      <c r="W116" s="149"/>
      <c r="X116" s="149"/>
      <c r="Y116" s="149"/>
      <c r="Z116" s="149"/>
      <c r="AA116" s="149"/>
      <c r="AB116" s="149"/>
      <c r="AC116" s="149"/>
      <c r="AD116" s="149"/>
      <c r="AE116" s="149"/>
    </row>
    <row r="117" spans="1:65" s="2" customFormat="1" ht="22.9" customHeight="1">
      <c r="A117" s="30"/>
      <c r="B117" s="31"/>
      <c r="C117" s="78" t="s">
        <v>120</v>
      </c>
      <c r="D117" s="32"/>
      <c r="E117" s="32"/>
      <c r="F117" s="32"/>
      <c r="G117" s="32"/>
      <c r="H117" s="32"/>
      <c r="I117" s="32"/>
      <c r="J117" s="156">
        <f>BK117</f>
        <v>0</v>
      </c>
      <c r="K117" s="32"/>
      <c r="L117" s="35"/>
      <c r="M117" s="74"/>
      <c r="N117" s="157"/>
      <c r="O117" s="75"/>
      <c r="P117" s="158">
        <f>P118</f>
        <v>0</v>
      </c>
      <c r="Q117" s="75"/>
      <c r="R117" s="158">
        <f>R118</f>
        <v>0</v>
      </c>
      <c r="S117" s="75"/>
      <c r="T117" s="158">
        <f>T118</f>
        <v>0</v>
      </c>
      <c r="U117" s="76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T117" s="13" t="s">
        <v>74</v>
      </c>
      <c r="AU117" s="13" t="s">
        <v>101</v>
      </c>
      <c r="BK117" s="159">
        <f>BK118</f>
        <v>0</v>
      </c>
    </row>
    <row r="118" spans="1:65" s="11" customFormat="1" ht="25.9" customHeight="1">
      <c r="B118" s="160"/>
      <c r="C118" s="161"/>
      <c r="D118" s="162" t="s">
        <v>74</v>
      </c>
      <c r="E118" s="163" t="s">
        <v>121</v>
      </c>
      <c r="F118" s="163" t="s">
        <v>312</v>
      </c>
      <c r="G118" s="161"/>
      <c r="H118" s="161"/>
      <c r="I118" s="164"/>
      <c r="J118" s="165">
        <f>BK118</f>
        <v>0</v>
      </c>
      <c r="K118" s="161"/>
      <c r="L118" s="166"/>
      <c r="M118" s="167"/>
      <c r="N118" s="168"/>
      <c r="O118" s="168"/>
      <c r="P118" s="169">
        <f>SUM(P119:P129)</f>
        <v>0</v>
      </c>
      <c r="Q118" s="168"/>
      <c r="R118" s="169">
        <f>SUM(R119:R129)</f>
        <v>0</v>
      </c>
      <c r="S118" s="168"/>
      <c r="T118" s="169">
        <f>SUM(T119:T129)</f>
        <v>0</v>
      </c>
      <c r="U118" s="170"/>
      <c r="AR118" s="171" t="s">
        <v>82</v>
      </c>
      <c r="AT118" s="172" t="s">
        <v>74</v>
      </c>
      <c r="AU118" s="172" t="s">
        <v>8</v>
      </c>
      <c r="AY118" s="171" t="s">
        <v>123</v>
      </c>
      <c r="BK118" s="173">
        <f>SUM(BK119:BK129)</f>
        <v>0</v>
      </c>
    </row>
    <row r="119" spans="1:65" s="2" customFormat="1" ht="24.2" customHeight="1">
      <c r="A119" s="30"/>
      <c r="B119" s="31"/>
      <c r="C119" s="174" t="s">
        <v>82</v>
      </c>
      <c r="D119" s="174" t="s">
        <v>124</v>
      </c>
      <c r="E119" s="175" t="s">
        <v>313</v>
      </c>
      <c r="F119" s="176" t="s">
        <v>314</v>
      </c>
      <c r="G119" s="177" t="s">
        <v>127</v>
      </c>
      <c r="H119" s="178">
        <v>1</v>
      </c>
      <c r="I119" s="179"/>
      <c r="J119" s="180">
        <f>ROUND(I119*H119,2)</f>
        <v>0</v>
      </c>
      <c r="K119" s="181"/>
      <c r="L119" s="35"/>
      <c r="M119" s="182" t="s">
        <v>1</v>
      </c>
      <c r="N119" s="183" t="s">
        <v>40</v>
      </c>
      <c r="O119" s="67"/>
      <c r="P119" s="184">
        <f>O119*H119</f>
        <v>0</v>
      </c>
      <c r="Q119" s="184">
        <v>0</v>
      </c>
      <c r="R119" s="184">
        <f>Q119*H119</f>
        <v>0</v>
      </c>
      <c r="S119" s="184">
        <v>0</v>
      </c>
      <c r="T119" s="184">
        <f>S119*H119</f>
        <v>0</v>
      </c>
      <c r="U119" s="185" t="s">
        <v>1</v>
      </c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86" t="s">
        <v>135</v>
      </c>
      <c r="AT119" s="186" t="s">
        <v>124</v>
      </c>
      <c r="AU119" s="186" t="s">
        <v>82</v>
      </c>
      <c r="AY119" s="13" t="s">
        <v>123</v>
      </c>
      <c r="BE119" s="187">
        <f>IF(N119="základní",J119,0)</f>
        <v>0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13" t="s">
        <v>82</v>
      </c>
      <c r="BK119" s="187">
        <f>ROUND(I119*H119,2)</f>
        <v>0</v>
      </c>
      <c r="BL119" s="13" t="s">
        <v>135</v>
      </c>
      <c r="BM119" s="186" t="s">
        <v>315</v>
      </c>
    </row>
    <row r="120" spans="1:65" s="2" customFormat="1" ht="24.2" customHeight="1">
      <c r="A120" s="30"/>
      <c r="B120" s="31"/>
      <c r="C120" s="188" t="s">
        <v>84</v>
      </c>
      <c r="D120" s="188" t="s">
        <v>141</v>
      </c>
      <c r="E120" s="189" t="s">
        <v>316</v>
      </c>
      <c r="F120" s="190" t="s">
        <v>317</v>
      </c>
      <c r="G120" s="191" t="s">
        <v>249</v>
      </c>
      <c r="H120" s="192">
        <v>1</v>
      </c>
      <c r="I120" s="193"/>
      <c r="J120" s="194">
        <f>ROUND(I120*H120,2)</f>
        <v>0</v>
      </c>
      <c r="K120" s="195"/>
      <c r="L120" s="196"/>
      <c r="M120" s="197" t="s">
        <v>1</v>
      </c>
      <c r="N120" s="198" t="s">
        <v>40</v>
      </c>
      <c r="O120" s="67"/>
      <c r="P120" s="184">
        <f>O120*H120</f>
        <v>0</v>
      </c>
      <c r="Q120" s="184">
        <v>0</v>
      </c>
      <c r="R120" s="184">
        <f>Q120*H120</f>
        <v>0</v>
      </c>
      <c r="S120" s="184">
        <v>0</v>
      </c>
      <c r="T120" s="184">
        <f>S120*H120</f>
        <v>0</v>
      </c>
      <c r="U120" s="185" t="s">
        <v>1</v>
      </c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86" t="s">
        <v>154</v>
      </c>
      <c r="AT120" s="186" t="s">
        <v>141</v>
      </c>
      <c r="AU120" s="186" t="s">
        <v>82</v>
      </c>
      <c r="AY120" s="13" t="s">
        <v>123</v>
      </c>
      <c r="BE120" s="187">
        <f>IF(N120="základní",J120,0)</f>
        <v>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3" t="s">
        <v>82</v>
      </c>
      <c r="BK120" s="187">
        <f>ROUND(I120*H120,2)</f>
        <v>0</v>
      </c>
      <c r="BL120" s="13" t="s">
        <v>149</v>
      </c>
      <c r="BM120" s="186" t="s">
        <v>318</v>
      </c>
    </row>
    <row r="121" spans="1:65" s="2" customFormat="1" ht="14.45" customHeight="1">
      <c r="A121" s="30"/>
      <c r="B121" s="31"/>
      <c r="C121" s="174" t="s">
        <v>129</v>
      </c>
      <c r="D121" s="174" t="s">
        <v>124</v>
      </c>
      <c r="E121" s="175" t="s">
        <v>319</v>
      </c>
      <c r="F121" s="176" t="s">
        <v>304</v>
      </c>
      <c r="G121" s="177" t="s">
        <v>305</v>
      </c>
      <c r="H121" s="178">
        <v>6</v>
      </c>
      <c r="I121" s="179"/>
      <c r="J121" s="180">
        <f>ROUND(I121*H121,2)</f>
        <v>0</v>
      </c>
      <c r="K121" s="181"/>
      <c r="L121" s="35"/>
      <c r="M121" s="182" t="s">
        <v>1</v>
      </c>
      <c r="N121" s="183" t="s">
        <v>40</v>
      </c>
      <c r="O121" s="67"/>
      <c r="P121" s="184">
        <f>O121*H121</f>
        <v>0</v>
      </c>
      <c r="Q121" s="184">
        <v>0</v>
      </c>
      <c r="R121" s="184">
        <f>Q121*H121</f>
        <v>0</v>
      </c>
      <c r="S121" s="184">
        <v>0</v>
      </c>
      <c r="T121" s="184">
        <f>S121*H121</f>
        <v>0</v>
      </c>
      <c r="U121" s="185" t="s">
        <v>1</v>
      </c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86" t="s">
        <v>190</v>
      </c>
      <c r="AT121" s="186" t="s">
        <v>124</v>
      </c>
      <c r="AU121" s="186" t="s">
        <v>82</v>
      </c>
      <c r="AY121" s="13" t="s">
        <v>123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3" t="s">
        <v>82</v>
      </c>
      <c r="BK121" s="187">
        <f>ROUND(I121*H121,2)</f>
        <v>0</v>
      </c>
      <c r="BL121" s="13" t="s">
        <v>190</v>
      </c>
      <c r="BM121" s="186" t="s">
        <v>320</v>
      </c>
    </row>
    <row r="122" spans="1:65" s="2" customFormat="1" ht="19.5">
      <c r="A122" s="30"/>
      <c r="B122" s="31"/>
      <c r="C122" s="32"/>
      <c r="D122" s="199" t="s">
        <v>284</v>
      </c>
      <c r="E122" s="32"/>
      <c r="F122" s="200" t="s">
        <v>321</v>
      </c>
      <c r="G122" s="32"/>
      <c r="H122" s="32"/>
      <c r="I122" s="201"/>
      <c r="J122" s="32"/>
      <c r="K122" s="32"/>
      <c r="L122" s="35"/>
      <c r="M122" s="202"/>
      <c r="N122" s="203"/>
      <c r="O122" s="67"/>
      <c r="P122" s="67"/>
      <c r="Q122" s="67"/>
      <c r="R122" s="67"/>
      <c r="S122" s="67"/>
      <c r="T122" s="67"/>
      <c r="U122" s="68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3" t="s">
        <v>284</v>
      </c>
      <c r="AU122" s="13" t="s">
        <v>82</v>
      </c>
    </row>
    <row r="123" spans="1:65" s="2" customFormat="1" ht="24.2" customHeight="1">
      <c r="A123" s="30"/>
      <c r="B123" s="31"/>
      <c r="C123" s="188" t="s">
        <v>135</v>
      </c>
      <c r="D123" s="188" t="s">
        <v>141</v>
      </c>
      <c r="E123" s="189" t="s">
        <v>322</v>
      </c>
      <c r="F123" s="190" t="s">
        <v>323</v>
      </c>
      <c r="G123" s="191" t="s">
        <v>249</v>
      </c>
      <c r="H123" s="192">
        <v>1</v>
      </c>
      <c r="I123" s="193"/>
      <c r="J123" s="194">
        <f t="shared" ref="J123:J129" si="0">ROUND(I123*H123,2)</f>
        <v>0</v>
      </c>
      <c r="K123" s="195"/>
      <c r="L123" s="196"/>
      <c r="M123" s="197" t="s">
        <v>1</v>
      </c>
      <c r="N123" s="198" t="s">
        <v>40</v>
      </c>
      <c r="O123" s="67"/>
      <c r="P123" s="184">
        <f t="shared" ref="P123:P129" si="1">O123*H123</f>
        <v>0</v>
      </c>
      <c r="Q123" s="184">
        <v>0</v>
      </c>
      <c r="R123" s="184">
        <f t="shared" ref="R123:R129" si="2">Q123*H123</f>
        <v>0</v>
      </c>
      <c r="S123" s="184">
        <v>0</v>
      </c>
      <c r="T123" s="184">
        <f t="shared" ref="T123:T129" si="3">S123*H123</f>
        <v>0</v>
      </c>
      <c r="U123" s="185" t="s">
        <v>1</v>
      </c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86" t="s">
        <v>154</v>
      </c>
      <c r="AT123" s="186" t="s">
        <v>141</v>
      </c>
      <c r="AU123" s="186" t="s">
        <v>82</v>
      </c>
      <c r="AY123" s="13" t="s">
        <v>123</v>
      </c>
      <c r="BE123" s="187">
        <f t="shared" ref="BE123:BE129" si="4">IF(N123="základní",J123,0)</f>
        <v>0</v>
      </c>
      <c r="BF123" s="187">
        <f t="shared" ref="BF123:BF129" si="5">IF(N123="snížená",J123,0)</f>
        <v>0</v>
      </c>
      <c r="BG123" s="187">
        <f t="shared" ref="BG123:BG129" si="6">IF(N123="zákl. přenesená",J123,0)</f>
        <v>0</v>
      </c>
      <c r="BH123" s="187">
        <f t="shared" ref="BH123:BH129" si="7">IF(N123="sníž. přenesená",J123,0)</f>
        <v>0</v>
      </c>
      <c r="BI123" s="187">
        <f t="shared" ref="BI123:BI129" si="8">IF(N123="nulová",J123,0)</f>
        <v>0</v>
      </c>
      <c r="BJ123" s="13" t="s">
        <v>82</v>
      </c>
      <c r="BK123" s="187">
        <f t="shared" ref="BK123:BK129" si="9">ROUND(I123*H123,2)</f>
        <v>0</v>
      </c>
      <c r="BL123" s="13" t="s">
        <v>149</v>
      </c>
      <c r="BM123" s="186" t="s">
        <v>324</v>
      </c>
    </row>
    <row r="124" spans="1:65" s="2" customFormat="1" ht="37.9" customHeight="1">
      <c r="A124" s="30"/>
      <c r="B124" s="31"/>
      <c r="C124" s="188" t="s">
        <v>140</v>
      </c>
      <c r="D124" s="188" t="s">
        <v>141</v>
      </c>
      <c r="E124" s="189" t="s">
        <v>325</v>
      </c>
      <c r="F124" s="190" t="s">
        <v>326</v>
      </c>
      <c r="G124" s="191" t="s">
        <v>185</v>
      </c>
      <c r="H124" s="192">
        <v>1</v>
      </c>
      <c r="I124" s="193"/>
      <c r="J124" s="194">
        <f t="shared" si="0"/>
        <v>0</v>
      </c>
      <c r="K124" s="195"/>
      <c r="L124" s="196"/>
      <c r="M124" s="197" t="s">
        <v>1</v>
      </c>
      <c r="N124" s="198" t="s">
        <v>40</v>
      </c>
      <c r="O124" s="67"/>
      <c r="P124" s="184">
        <f t="shared" si="1"/>
        <v>0</v>
      </c>
      <c r="Q124" s="184">
        <v>0</v>
      </c>
      <c r="R124" s="184">
        <f t="shared" si="2"/>
        <v>0</v>
      </c>
      <c r="S124" s="184">
        <v>0</v>
      </c>
      <c r="T124" s="184">
        <f t="shared" si="3"/>
        <v>0</v>
      </c>
      <c r="U124" s="185" t="s">
        <v>1</v>
      </c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86" t="s">
        <v>144</v>
      </c>
      <c r="AT124" s="186" t="s">
        <v>141</v>
      </c>
      <c r="AU124" s="186" t="s">
        <v>82</v>
      </c>
      <c r="AY124" s="13" t="s">
        <v>123</v>
      </c>
      <c r="BE124" s="187">
        <f t="shared" si="4"/>
        <v>0</v>
      </c>
      <c r="BF124" s="187">
        <f t="shared" si="5"/>
        <v>0</v>
      </c>
      <c r="BG124" s="187">
        <f t="shared" si="6"/>
        <v>0</v>
      </c>
      <c r="BH124" s="187">
        <f t="shared" si="7"/>
        <v>0</v>
      </c>
      <c r="BI124" s="187">
        <f t="shared" si="8"/>
        <v>0</v>
      </c>
      <c r="BJ124" s="13" t="s">
        <v>82</v>
      </c>
      <c r="BK124" s="187">
        <f t="shared" si="9"/>
        <v>0</v>
      </c>
      <c r="BL124" s="13" t="s">
        <v>135</v>
      </c>
      <c r="BM124" s="186" t="s">
        <v>327</v>
      </c>
    </row>
    <row r="125" spans="1:65" s="2" customFormat="1" ht="49.15" customHeight="1">
      <c r="A125" s="30"/>
      <c r="B125" s="31"/>
      <c r="C125" s="188" t="s">
        <v>328</v>
      </c>
      <c r="D125" s="188" t="s">
        <v>141</v>
      </c>
      <c r="E125" s="189" t="s">
        <v>329</v>
      </c>
      <c r="F125" s="190" t="s">
        <v>330</v>
      </c>
      <c r="G125" s="191" t="s">
        <v>249</v>
      </c>
      <c r="H125" s="192">
        <v>1</v>
      </c>
      <c r="I125" s="193"/>
      <c r="J125" s="194">
        <f t="shared" si="0"/>
        <v>0</v>
      </c>
      <c r="K125" s="195"/>
      <c r="L125" s="196"/>
      <c r="M125" s="197" t="s">
        <v>1</v>
      </c>
      <c r="N125" s="198" t="s">
        <v>40</v>
      </c>
      <c r="O125" s="67"/>
      <c r="P125" s="184">
        <f t="shared" si="1"/>
        <v>0</v>
      </c>
      <c r="Q125" s="184">
        <v>0</v>
      </c>
      <c r="R125" s="184">
        <f t="shared" si="2"/>
        <v>0</v>
      </c>
      <c r="S125" s="184">
        <v>0</v>
      </c>
      <c r="T125" s="184">
        <f t="shared" si="3"/>
        <v>0</v>
      </c>
      <c r="U125" s="185" t="s">
        <v>1</v>
      </c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86" t="s">
        <v>154</v>
      </c>
      <c r="AT125" s="186" t="s">
        <v>141</v>
      </c>
      <c r="AU125" s="186" t="s">
        <v>82</v>
      </c>
      <c r="AY125" s="13" t="s">
        <v>123</v>
      </c>
      <c r="BE125" s="187">
        <f t="shared" si="4"/>
        <v>0</v>
      </c>
      <c r="BF125" s="187">
        <f t="shared" si="5"/>
        <v>0</v>
      </c>
      <c r="BG125" s="187">
        <f t="shared" si="6"/>
        <v>0</v>
      </c>
      <c r="BH125" s="187">
        <f t="shared" si="7"/>
        <v>0</v>
      </c>
      <c r="BI125" s="187">
        <f t="shared" si="8"/>
        <v>0</v>
      </c>
      <c r="BJ125" s="13" t="s">
        <v>82</v>
      </c>
      <c r="BK125" s="187">
        <f t="shared" si="9"/>
        <v>0</v>
      </c>
      <c r="BL125" s="13" t="s">
        <v>149</v>
      </c>
      <c r="BM125" s="186" t="s">
        <v>331</v>
      </c>
    </row>
    <row r="126" spans="1:65" s="2" customFormat="1" ht="24.2" customHeight="1">
      <c r="A126" s="30"/>
      <c r="B126" s="31"/>
      <c r="C126" s="188" t="s">
        <v>332</v>
      </c>
      <c r="D126" s="188" t="s">
        <v>141</v>
      </c>
      <c r="E126" s="189" t="s">
        <v>333</v>
      </c>
      <c r="F126" s="190" t="s">
        <v>334</v>
      </c>
      <c r="G126" s="191" t="s">
        <v>249</v>
      </c>
      <c r="H126" s="192">
        <v>1</v>
      </c>
      <c r="I126" s="193"/>
      <c r="J126" s="194">
        <f t="shared" si="0"/>
        <v>0</v>
      </c>
      <c r="K126" s="195"/>
      <c r="L126" s="196"/>
      <c r="M126" s="197" t="s">
        <v>1</v>
      </c>
      <c r="N126" s="198" t="s">
        <v>40</v>
      </c>
      <c r="O126" s="67"/>
      <c r="P126" s="184">
        <f t="shared" si="1"/>
        <v>0</v>
      </c>
      <c r="Q126" s="184">
        <v>0</v>
      </c>
      <c r="R126" s="184">
        <f t="shared" si="2"/>
        <v>0</v>
      </c>
      <c r="S126" s="184">
        <v>0</v>
      </c>
      <c r="T126" s="184">
        <f t="shared" si="3"/>
        <v>0</v>
      </c>
      <c r="U126" s="185" t="s">
        <v>1</v>
      </c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86" t="s">
        <v>154</v>
      </c>
      <c r="AT126" s="186" t="s">
        <v>141</v>
      </c>
      <c r="AU126" s="186" t="s">
        <v>82</v>
      </c>
      <c r="AY126" s="13" t="s">
        <v>123</v>
      </c>
      <c r="BE126" s="187">
        <f t="shared" si="4"/>
        <v>0</v>
      </c>
      <c r="BF126" s="187">
        <f t="shared" si="5"/>
        <v>0</v>
      </c>
      <c r="BG126" s="187">
        <f t="shared" si="6"/>
        <v>0</v>
      </c>
      <c r="BH126" s="187">
        <f t="shared" si="7"/>
        <v>0</v>
      </c>
      <c r="BI126" s="187">
        <f t="shared" si="8"/>
        <v>0</v>
      </c>
      <c r="BJ126" s="13" t="s">
        <v>82</v>
      </c>
      <c r="BK126" s="187">
        <f t="shared" si="9"/>
        <v>0</v>
      </c>
      <c r="BL126" s="13" t="s">
        <v>149</v>
      </c>
      <c r="BM126" s="186" t="s">
        <v>335</v>
      </c>
    </row>
    <row r="127" spans="1:65" s="2" customFormat="1" ht="37.9" customHeight="1">
      <c r="A127" s="30"/>
      <c r="B127" s="31"/>
      <c r="C127" s="188" t="s">
        <v>144</v>
      </c>
      <c r="D127" s="188" t="s">
        <v>141</v>
      </c>
      <c r="E127" s="189" t="s">
        <v>336</v>
      </c>
      <c r="F127" s="190" t="s">
        <v>337</v>
      </c>
      <c r="G127" s="191" t="s">
        <v>185</v>
      </c>
      <c r="H127" s="192">
        <v>2</v>
      </c>
      <c r="I127" s="193"/>
      <c r="J127" s="194">
        <f t="shared" si="0"/>
        <v>0</v>
      </c>
      <c r="K127" s="195"/>
      <c r="L127" s="196"/>
      <c r="M127" s="197" t="s">
        <v>1</v>
      </c>
      <c r="N127" s="198" t="s">
        <v>40</v>
      </c>
      <c r="O127" s="67"/>
      <c r="P127" s="184">
        <f t="shared" si="1"/>
        <v>0</v>
      </c>
      <c r="Q127" s="184">
        <v>0</v>
      </c>
      <c r="R127" s="184">
        <f t="shared" si="2"/>
        <v>0</v>
      </c>
      <c r="S127" s="184">
        <v>0</v>
      </c>
      <c r="T127" s="184">
        <f t="shared" si="3"/>
        <v>0</v>
      </c>
      <c r="U127" s="185" t="s">
        <v>1</v>
      </c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86" t="s">
        <v>144</v>
      </c>
      <c r="AT127" s="186" t="s">
        <v>141</v>
      </c>
      <c r="AU127" s="186" t="s">
        <v>82</v>
      </c>
      <c r="AY127" s="13" t="s">
        <v>123</v>
      </c>
      <c r="BE127" s="187">
        <f t="shared" si="4"/>
        <v>0</v>
      </c>
      <c r="BF127" s="187">
        <f t="shared" si="5"/>
        <v>0</v>
      </c>
      <c r="BG127" s="187">
        <f t="shared" si="6"/>
        <v>0</v>
      </c>
      <c r="BH127" s="187">
        <f t="shared" si="7"/>
        <v>0</v>
      </c>
      <c r="BI127" s="187">
        <f t="shared" si="8"/>
        <v>0</v>
      </c>
      <c r="BJ127" s="13" t="s">
        <v>82</v>
      </c>
      <c r="BK127" s="187">
        <f t="shared" si="9"/>
        <v>0</v>
      </c>
      <c r="BL127" s="13" t="s">
        <v>135</v>
      </c>
      <c r="BM127" s="186" t="s">
        <v>338</v>
      </c>
    </row>
    <row r="128" spans="1:65" s="2" customFormat="1" ht="24.2" customHeight="1">
      <c r="A128" s="30"/>
      <c r="B128" s="31"/>
      <c r="C128" s="188" t="s">
        <v>156</v>
      </c>
      <c r="D128" s="188" t="s">
        <v>141</v>
      </c>
      <c r="E128" s="189" t="s">
        <v>339</v>
      </c>
      <c r="F128" s="190" t="s">
        <v>340</v>
      </c>
      <c r="G128" s="191" t="s">
        <v>249</v>
      </c>
      <c r="H128" s="192">
        <v>9</v>
      </c>
      <c r="I128" s="193"/>
      <c r="J128" s="194">
        <f t="shared" si="0"/>
        <v>0</v>
      </c>
      <c r="K128" s="195"/>
      <c r="L128" s="196"/>
      <c r="M128" s="197" t="s">
        <v>1</v>
      </c>
      <c r="N128" s="198" t="s">
        <v>40</v>
      </c>
      <c r="O128" s="67"/>
      <c r="P128" s="184">
        <f t="shared" si="1"/>
        <v>0</v>
      </c>
      <c r="Q128" s="184">
        <v>0</v>
      </c>
      <c r="R128" s="184">
        <f t="shared" si="2"/>
        <v>0</v>
      </c>
      <c r="S128" s="184">
        <v>0</v>
      </c>
      <c r="T128" s="184">
        <f t="shared" si="3"/>
        <v>0</v>
      </c>
      <c r="U128" s="185" t="s">
        <v>1</v>
      </c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86" t="s">
        <v>154</v>
      </c>
      <c r="AT128" s="186" t="s">
        <v>141</v>
      </c>
      <c r="AU128" s="186" t="s">
        <v>82</v>
      </c>
      <c r="AY128" s="13" t="s">
        <v>123</v>
      </c>
      <c r="BE128" s="187">
        <f t="shared" si="4"/>
        <v>0</v>
      </c>
      <c r="BF128" s="187">
        <f t="shared" si="5"/>
        <v>0</v>
      </c>
      <c r="BG128" s="187">
        <f t="shared" si="6"/>
        <v>0</v>
      </c>
      <c r="BH128" s="187">
        <f t="shared" si="7"/>
        <v>0</v>
      </c>
      <c r="BI128" s="187">
        <f t="shared" si="8"/>
        <v>0</v>
      </c>
      <c r="BJ128" s="13" t="s">
        <v>82</v>
      </c>
      <c r="BK128" s="187">
        <f t="shared" si="9"/>
        <v>0</v>
      </c>
      <c r="BL128" s="13" t="s">
        <v>149</v>
      </c>
      <c r="BM128" s="186" t="s">
        <v>341</v>
      </c>
    </row>
    <row r="129" spans="1:65" s="2" customFormat="1" ht="24.2" customHeight="1">
      <c r="A129" s="30"/>
      <c r="B129" s="31"/>
      <c r="C129" s="188" t="s">
        <v>160</v>
      </c>
      <c r="D129" s="188" t="s">
        <v>141</v>
      </c>
      <c r="E129" s="189" t="s">
        <v>342</v>
      </c>
      <c r="F129" s="190" t="s">
        <v>343</v>
      </c>
      <c r="G129" s="191" t="s">
        <v>249</v>
      </c>
      <c r="H129" s="192">
        <v>3</v>
      </c>
      <c r="I129" s="193"/>
      <c r="J129" s="194">
        <f t="shared" si="0"/>
        <v>0</v>
      </c>
      <c r="K129" s="195"/>
      <c r="L129" s="196"/>
      <c r="M129" s="204" t="s">
        <v>1</v>
      </c>
      <c r="N129" s="205" t="s">
        <v>40</v>
      </c>
      <c r="O129" s="206"/>
      <c r="P129" s="207">
        <f t="shared" si="1"/>
        <v>0</v>
      </c>
      <c r="Q129" s="207">
        <v>0</v>
      </c>
      <c r="R129" s="207">
        <f t="shared" si="2"/>
        <v>0</v>
      </c>
      <c r="S129" s="207">
        <v>0</v>
      </c>
      <c r="T129" s="207">
        <f t="shared" si="3"/>
        <v>0</v>
      </c>
      <c r="U129" s="208" t="s">
        <v>1</v>
      </c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86" t="s">
        <v>190</v>
      </c>
      <c r="AT129" s="186" t="s">
        <v>141</v>
      </c>
      <c r="AU129" s="186" t="s">
        <v>82</v>
      </c>
      <c r="AY129" s="13" t="s">
        <v>123</v>
      </c>
      <c r="BE129" s="187">
        <f t="shared" si="4"/>
        <v>0</v>
      </c>
      <c r="BF129" s="187">
        <f t="shared" si="5"/>
        <v>0</v>
      </c>
      <c r="BG129" s="187">
        <f t="shared" si="6"/>
        <v>0</v>
      </c>
      <c r="BH129" s="187">
        <f t="shared" si="7"/>
        <v>0</v>
      </c>
      <c r="BI129" s="187">
        <f t="shared" si="8"/>
        <v>0</v>
      </c>
      <c r="BJ129" s="13" t="s">
        <v>82</v>
      </c>
      <c r="BK129" s="187">
        <f t="shared" si="9"/>
        <v>0</v>
      </c>
      <c r="BL129" s="13" t="s">
        <v>190</v>
      </c>
      <c r="BM129" s="186" t="s">
        <v>344</v>
      </c>
    </row>
    <row r="130" spans="1:65" s="2" customFormat="1" ht="6.95" customHeight="1">
      <c r="A130" s="30"/>
      <c r="B130" s="50"/>
      <c r="C130" s="51"/>
      <c r="D130" s="51"/>
      <c r="E130" s="51"/>
      <c r="F130" s="51"/>
      <c r="G130" s="51"/>
      <c r="H130" s="51"/>
      <c r="I130" s="51"/>
      <c r="J130" s="51"/>
      <c r="K130" s="51"/>
      <c r="L130" s="35"/>
      <c r="M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</sheetData>
  <sheetProtection algorithmName="SHA-512" hashValue="MiZA+GaAqKX2ClIflkiTSNIBSikYD7alzxBhmiSPdFgKSydAB6jfOITJEqy1nVy2SGFD3qt6pX+JVdSfTvlLJQ==" saltValue="Qt+NP8HHMSCmctPWELF/eEQ1LvZEbe43JxvOgY+FMk/z/FGtSnrqR+5ZPVwPudlUcQEsYSC0nf4LSoFSr72zYg==" spinCount="100000" sheet="1" objects="1" scenarios="1" formatColumns="0" formatRows="0" autoFilter="0"/>
  <autoFilter ref="C116:K129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3" t="s">
        <v>93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84</v>
      </c>
    </row>
    <row r="4" spans="1:46" s="1" customFormat="1" ht="24.95" customHeight="1">
      <c r="B4" s="16"/>
      <c r="D4" s="106" t="s">
        <v>94</v>
      </c>
      <c r="L4" s="16"/>
      <c r="M4" s="107" t="s">
        <v>10</v>
      </c>
      <c r="AT4" s="13" t="s">
        <v>4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108" t="s">
        <v>16</v>
      </c>
      <c r="L6" s="16"/>
    </row>
    <row r="7" spans="1:46" s="1" customFormat="1" ht="16.5" customHeight="1">
      <c r="B7" s="16"/>
      <c r="E7" s="252" t="str">
        <f>'Rekapitulace stavby'!K6</f>
        <v>Rekonstrukce bytů, Balbínova 17 - BYT Č. 4 V 2NP</v>
      </c>
      <c r="F7" s="253"/>
      <c r="G7" s="253"/>
      <c r="H7" s="253"/>
      <c r="L7" s="16"/>
    </row>
    <row r="8" spans="1:46" s="2" customFormat="1" ht="12" customHeight="1">
      <c r="A8" s="30"/>
      <c r="B8" s="35"/>
      <c r="C8" s="30"/>
      <c r="D8" s="108" t="s">
        <v>95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54" t="s">
        <v>345</v>
      </c>
      <c r="F9" s="255"/>
      <c r="G9" s="255"/>
      <c r="H9" s="255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8" t="s">
        <v>18</v>
      </c>
      <c r="E11" s="30"/>
      <c r="F11" s="109" t="s">
        <v>1</v>
      </c>
      <c r="G11" s="30"/>
      <c r="H11" s="30"/>
      <c r="I11" s="108" t="s">
        <v>19</v>
      </c>
      <c r="J11" s="109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8" t="s">
        <v>20</v>
      </c>
      <c r="E12" s="30"/>
      <c r="F12" s="109" t="s">
        <v>21</v>
      </c>
      <c r="G12" s="30"/>
      <c r="H12" s="30"/>
      <c r="I12" s="108" t="s">
        <v>22</v>
      </c>
      <c r="J12" s="110" t="str">
        <f>'Rekapitulace stavby'!AN8</f>
        <v>22. 8. 2021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8" t="s">
        <v>24</v>
      </c>
      <c r="E14" s="30"/>
      <c r="F14" s="30"/>
      <c r="G14" s="30"/>
      <c r="H14" s="30"/>
      <c r="I14" s="108" t="s">
        <v>25</v>
      </c>
      <c r="J14" s="109" t="str">
        <f>IF('Rekapitulace stavby'!AN10="","",'Rekapitulace stavby'!AN10)</f>
        <v/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9" t="str">
        <f>IF('Rekapitulace stavby'!E11="","",'Rekapitulace stavby'!E11)</f>
        <v xml:space="preserve"> </v>
      </c>
      <c r="F15" s="30"/>
      <c r="G15" s="30"/>
      <c r="H15" s="30"/>
      <c r="I15" s="108" t="s">
        <v>27</v>
      </c>
      <c r="J15" s="109" t="str">
        <f>IF('Rekapitulace stavby'!AN11="","",'Rekapitulace stavby'!AN11)</f>
        <v/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8" t="s">
        <v>28</v>
      </c>
      <c r="E17" s="30"/>
      <c r="F17" s="30"/>
      <c r="G17" s="30"/>
      <c r="H17" s="30"/>
      <c r="I17" s="108" t="s">
        <v>25</v>
      </c>
      <c r="J17" s="26" t="str">
        <f>'Rekapitulace stavby'!AN13</f>
        <v>Vyplň údaj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56" t="str">
        <f>'Rekapitulace stavby'!E14</f>
        <v>Vyplň údaj</v>
      </c>
      <c r="F18" s="257"/>
      <c r="G18" s="257"/>
      <c r="H18" s="257"/>
      <c r="I18" s="108" t="s">
        <v>27</v>
      </c>
      <c r="J18" s="26" t="str">
        <f>'Rekapitulace stavby'!AN14</f>
        <v>Vyplň údaj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8" t="s">
        <v>30</v>
      </c>
      <c r="E20" s="30"/>
      <c r="F20" s="30"/>
      <c r="G20" s="30"/>
      <c r="H20" s="30"/>
      <c r="I20" s="108" t="s">
        <v>25</v>
      </c>
      <c r="J20" s="109" t="s">
        <v>1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9" t="s">
        <v>31</v>
      </c>
      <c r="F21" s="30"/>
      <c r="G21" s="30"/>
      <c r="H21" s="30"/>
      <c r="I21" s="108" t="s">
        <v>27</v>
      </c>
      <c r="J21" s="109" t="s">
        <v>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8" t="s">
        <v>33</v>
      </c>
      <c r="E23" s="30"/>
      <c r="F23" s="30"/>
      <c r="G23" s="30"/>
      <c r="H23" s="30"/>
      <c r="I23" s="108" t="s">
        <v>25</v>
      </c>
      <c r="J23" s="109" t="str">
        <f>IF('Rekapitulace stavby'!AN19="","",'Rekapitulace stavby'!AN19)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9" t="str">
        <f>IF('Rekapitulace stavby'!E20="","",'Rekapitulace stavby'!E20)</f>
        <v xml:space="preserve"> </v>
      </c>
      <c r="F24" s="30"/>
      <c r="G24" s="30"/>
      <c r="H24" s="30"/>
      <c r="I24" s="108" t="s">
        <v>27</v>
      </c>
      <c r="J24" s="109" t="str">
        <f>IF('Rekapitulace stavby'!AN20="","",'Rekapitulace stavby'!AN20)</f>
        <v/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8" t="s">
        <v>34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1"/>
      <c r="B27" s="112"/>
      <c r="C27" s="111"/>
      <c r="D27" s="111"/>
      <c r="E27" s="258" t="s">
        <v>1</v>
      </c>
      <c r="F27" s="258"/>
      <c r="G27" s="258"/>
      <c r="H27" s="258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4"/>
      <c r="E29" s="114"/>
      <c r="F29" s="114"/>
      <c r="G29" s="114"/>
      <c r="H29" s="114"/>
      <c r="I29" s="114"/>
      <c r="J29" s="114"/>
      <c r="K29" s="114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5"/>
      <c r="C30" s="30"/>
      <c r="D30" s="115" t="s">
        <v>35</v>
      </c>
      <c r="E30" s="30"/>
      <c r="F30" s="30"/>
      <c r="G30" s="30"/>
      <c r="H30" s="30"/>
      <c r="I30" s="30"/>
      <c r="J30" s="116">
        <f>ROUND(J121,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30"/>
      <c r="F32" s="117" t="s">
        <v>37</v>
      </c>
      <c r="G32" s="30"/>
      <c r="H32" s="30"/>
      <c r="I32" s="117" t="s">
        <v>36</v>
      </c>
      <c r="J32" s="117" t="s">
        <v>38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5"/>
      <c r="C33" s="30"/>
      <c r="D33" s="118" t="s">
        <v>39</v>
      </c>
      <c r="E33" s="108" t="s">
        <v>40</v>
      </c>
      <c r="F33" s="119">
        <f>ROUND((SUM(BE121:BE139)),  2)</f>
        <v>0</v>
      </c>
      <c r="G33" s="30"/>
      <c r="H33" s="30"/>
      <c r="I33" s="120">
        <v>0.15</v>
      </c>
      <c r="J33" s="119">
        <f>ROUND(((SUM(BE121:BE139))*I33),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108" t="s">
        <v>41</v>
      </c>
      <c r="F34" s="119">
        <f>ROUND((SUM(BF121:BF139)),  2)</f>
        <v>0</v>
      </c>
      <c r="G34" s="30"/>
      <c r="H34" s="30"/>
      <c r="I34" s="120">
        <v>0</v>
      </c>
      <c r="J34" s="119">
        <f>ROUND(((SUM(BF121:BF139))*I34),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8" t="s">
        <v>42</v>
      </c>
      <c r="F35" s="119">
        <f>ROUND((SUM(BG121:BG139)),  2)</f>
        <v>0</v>
      </c>
      <c r="G35" s="30"/>
      <c r="H35" s="30"/>
      <c r="I35" s="120">
        <v>0.15</v>
      </c>
      <c r="J35" s="119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43</v>
      </c>
      <c r="F36" s="119">
        <f>ROUND((SUM(BH121:BH139)),  2)</f>
        <v>0</v>
      </c>
      <c r="G36" s="30"/>
      <c r="H36" s="30"/>
      <c r="I36" s="120">
        <v>0</v>
      </c>
      <c r="J36" s="119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44</v>
      </c>
      <c r="F37" s="119">
        <f>ROUND((SUM(BI121:BI139)),  2)</f>
        <v>0</v>
      </c>
      <c r="G37" s="30"/>
      <c r="H37" s="30"/>
      <c r="I37" s="120">
        <v>0</v>
      </c>
      <c r="J37" s="119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5"/>
      <c r="C39" s="121"/>
      <c r="D39" s="122" t="s">
        <v>45</v>
      </c>
      <c r="E39" s="123"/>
      <c r="F39" s="123"/>
      <c r="G39" s="124" t="s">
        <v>46</v>
      </c>
      <c r="H39" s="125" t="s">
        <v>47</v>
      </c>
      <c r="I39" s="123"/>
      <c r="J39" s="126">
        <f>SUM(J30:J37)</f>
        <v>0</v>
      </c>
      <c r="K39" s="127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8" t="s">
        <v>48</v>
      </c>
      <c r="E50" s="129"/>
      <c r="F50" s="129"/>
      <c r="G50" s="128" t="s">
        <v>49</v>
      </c>
      <c r="H50" s="129"/>
      <c r="I50" s="129"/>
      <c r="J50" s="129"/>
      <c r="K50" s="129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 ht="12.75">
      <c r="A61" s="30"/>
      <c r="B61" s="35"/>
      <c r="C61" s="30"/>
      <c r="D61" s="130" t="s">
        <v>50</v>
      </c>
      <c r="E61" s="131"/>
      <c r="F61" s="132" t="s">
        <v>51</v>
      </c>
      <c r="G61" s="130" t="s">
        <v>50</v>
      </c>
      <c r="H61" s="131"/>
      <c r="I61" s="131"/>
      <c r="J61" s="133" t="s">
        <v>51</v>
      </c>
      <c r="K61" s="131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 ht="12.75">
      <c r="A65" s="30"/>
      <c r="B65" s="35"/>
      <c r="C65" s="30"/>
      <c r="D65" s="128" t="s">
        <v>52</v>
      </c>
      <c r="E65" s="134"/>
      <c r="F65" s="134"/>
      <c r="G65" s="128" t="s">
        <v>53</v>
      </c>
      <c r="H65" s="134"/>
      <c r="I65" s="134"/>
      <c r="J65" s="134"/>
      <c r="K65" s="13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 ht="12.75">
      <c r="A76" s="30"/>
      <c r="B76" s="35"/>
      <c r="C76" s="30"/>
      <c r="D76" s="130" t="s">
        <v>50</v>
      </c>
      <c r="E76" s="131"/>
      <c r="F76" s="132" t="s">
        <v>51</v>
      </c>
      <c r="G76" s="130" t="s">
        <v>50</v>
      </c>
      <c r="H76" s="131"/>
      <c r="I76" s="131"/>
      <c r="J76" s="133" t="s">
        <v>51</v>
      </c>
      <c r="K76" s="131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97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59" t="str">
        <f>E7</f>
        <v>Rekonstrukce bytů, Balbínova 17 - BYT Č. 4 V 2NP</v>
      </c>
      <c r="F85" s="260"/>
      <c r="G85" s="260"/>
      <c r="H85" s="260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95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11" t="str">
        <f>E9</f>
        <v>04 - VRN - Vedlejší rozpočtové náklady</v>
      </c>
      <c r="F87" s="261"/>
      <c r="G87" s="261"/>
      <c r="H87" s="261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2"/>
      <c r="E89" s="32"/>
      <c r="F89" s="23" t="str">
        <f>F12</f>
        <v>Šumperk, Balbínova 17</v>
      </c>
      <c r="G89" s="32"/>
      <c r="H89" s="32"/>
      <c r="I89" s="25" t="s">
        <v>22</v>
      </c>
      <c r="J89" s="62" t="str">
        <f>IF(J12="","",J12)</f>
        <v>22. 8. 2021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24</v>
      </c>
      <c r="D91" s="32"/>
      <c r="E91" s="32"/>
      <c r="F91" s="23" t="str">
        <f>E15</f>
        <v xml:space="preserve"> </v>
      </c>
      <c r="G91" s="32"/>
      <c r="H91" s="32"/>
      <c r="I91" s="25" t="s">
        <v>30</v>
      </c>
      <c r="J91" s="28" t="str">
        <f>E21</f>
        <v>Ing.Pavel Matura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28</v>
      </c>
      <c r="D92" s="32"/>
      <c r="E92" s="32"/>
      <c r="F92" s="23" t="str">
        <f>IF(E18="","",E18)</f>
        <v>Vyplň údaj</v>
      </c>
      <c r="G92" s="32"/>
      <c r="H92" s="32"/>
      <c r="I92" s="25" t="s">
        <v>33</v>
      </c>
      <c r="J92" s="28" t="str">
        <f>E24</f>
        <v xml:space="preserve"> 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9" t="s">
        <v>98</v>
      </c>
      <c r="D94" s="140"/>
      <c r="E94" s="140"/>
      <c r="F94" s="140"/>
      <c r="G94" s="140"/>
      <c r="H94" s="140"/>
      <c r="I94" s="140"/>
      <c r="J94" s="141" t="s">
        <v>99</v>
      </c>
      <c r="K94" s="140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42" t="s">
        <v>100</v>
      </c>
      <c r="D96" s="32"/>
      <c r="E96" s="32"/>
      <c r="F96" s="32"/>
      <c r="G96" s="32"/>
      <c r="H96" s="32"/>
      <c r="I96" s="32"/>
      <c r="J96" s="80">
        <f>J121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101</v>
      </c>
    </row>
    <row r="97" spans="1:31" s="9" customFormat="1" ht="24.95" customHeight="1">
      <c r="B97" s="143"/>
      <c r="C97" s="144"/>
      <c r="D97" s="145" t="s">
        <v>346</v>
      </c>
      <c r="E97" s="146"/>
      <c r="F97" s="146"/>
      <c r="G97" s="146"/>
      <c r="H97" s="146"/>
      <c r="I97" s="146"/>
      <c r="J97" s="147">
        <f>J122</f>
        <v>0</v>
      </c>
      <c r="K97" s="144"/>
      <c r="L97" s="148"/>
    </row>
    <row r="98" spans="1:31" s="9" customFormat="1" ht="24.95" customHeight="1">
      <c r="B98" s="143"/>
      <c r="C98" s="144"/>
      <c r="D98" s="145" t="s">
        <v>347</v>
      </c>
      <c r="E98" s="146"/>
      <c r="F98" s="146"/>
      <c r="G98" s="146"/>
      <c r="H98" s="146"/>
      <c r="I98" s="146"/>
      <c r="J98" s="147">
        <f>J125</f>
        <v>0</v>
      </c>
      <c r="K98" s="144"/>
      <c r="L98" s="148"/>
    </row>
    <row r="99" spans="1:31" s="9" customFormat="1" ht="24.95" customHeight="1">
      <c r="B99" s="143"/>
      <c r="C99" s="144"/>
      <c r="D99" s="145" t="s">
        <v>348</v>
      </c>
      <c r="E99" s="146"/>
      <c r="F99" s="146"/>
      <c r="G99" s="146"/>
      <c r="H99" s="146"/>
      <c r="I99" s="146"/>
      <c r="J99" s="147">
        <f>J134</f>
        <v>0</v>
      </c>
      <c r="K99" s="144"/>
      <c r="L99" s="148"/>
    </row>
    <row r="100" spans="1:31" s="9" customFormat="1" ht="24.95" customHeight="1">
      <c r="B100" s="143"/>
      <c r="C100" s="144"/>
      <c r="D100" s="145" t="s">
        <v>349</v>
      </c>
      <c r="E100" s="146"/>
      <c r="F100" s="146"/>
      <c r="G100" s="146"/>
      <c r="H100" s="146"/>
      <c r="I100" s="146"/>
      <c r="J100" s="147">
        <f>J136</f>
        <v>0</v>
      </c>
      <c r="K100" s="144"/>
      <c r="L100" s="148"/>
    </row>
    <row r="101" spans="1:31" s="9" customFormat="1" ht="24.95" customHeight="1">
      <c r="B101" s="143"/>
      <c r="C101" s="144"/>
      <c r="D101" s="145" t="s">
        <v>350</v>
      </c>
      <c r="E101" s="146"/>
      <c r="F101" s="146"/>
      <c r="G101" s="146"/>
      <c r="H101" s="146"/>
      <c r="I101" s="146"/>
      <c r="J101" s="147">
        <f>J138</f>
        <v>0</v>
      </c>
      <c r="K101" s="144"/>
      <c r="L101" s="148"/>
    </row>
    <row r="102" spans="1:31" s="2" customFormat="1" ht="21.75" customHeight="1">
      <c r="A102" s="30"/>
      <c r="B102" s="31"/>
      <c r="C102" s="32"/>
      <c r="D102" s="32"/>
      <c r="E102" s="32"/>
      <c r="F102" s="32"/>
      <c r="G102" s="32"/>
      <c r="H102" s="32"/>
      <c r="I102" s="32"/>
      <c r="J102" s="32"/>
      <c r="K102" s="32"/>
      <c r="L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6.95" customHeight="1">
      <c r="A103" s="30"/>
      <c r="B103" s="50"/>
      <c r="C103" s="51"/>
      <c r="D103" s="51"/>
      <c r="E103" s="51"/>
      <c r="F103" s="51"/>
      <c r="G103" s="51"/>
      <c r="H103" s="51"/>
      <c r="I103" s="51"/>
      <c r="J103" s="51"/>
      <c r="K103" s="51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31" s="2" customFormat="1" ht="6.95" customHeight="1">
      <c r="A107" s="30"/>
      <c r="B107" s="52"/>
      <c r="C107" s="53"/>
      <c r="D107" s="53"/>
      <c r="E107" s="53"/>
      <c r="F107" s="53"/>
      <c r="G107" s="53"/>
      <c r="H107" s="53"/>
      <c r="I107" s="53"/>
      <c r="J107" s="53"/>
      <c r="K107" s="53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24.95" customHeight="1">
      <c r="A108" s="30"/>
      <c r="B108" s="31"/>
      <c r="C108" s="19" t="s">
        <v>107</v>
      </c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customHeight="1">
      <c r="A109" s="30"/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5" t="s">
        <v>16</v>
      </c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6.5" customHeight="1">
      <c r="A111" s="30"/>
      <c r="B111" s="31"/>
      <c r="C111" s="32"/>
      <c r="D111" s="32"/>
      <c r="E111" s="259" t="str">
        <f>E7</f>
        <v>Rekonstrukce bytů, Balbínova 17 - BYT Č. 4 V 2NP</v>
      </c>
      <c r="F111" s="260"/>
      <c r="G111" s="260"/>
      <c r="H111" s="260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5" t="s">
        <v>95</v>
      </c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2"/>
      <c r="D113" s="32"/>
      <c r="E113" s="211" t="str">
        <f>E9</f>
        <v>04 - VRN - Vedlejší rozpočtové náklady</v>
      </c>
      <c r="F113" s="261"/>
      <c r="G113" s="261"/>
      <c r="H113" s="261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5" t="s">
        <v>20</v>
      </c>
      <c r="D115" s="32"/>
      <c r="E115" s="32"/>
      <c r="F115" s="23" t="str">
        <f>F12</f>
        <v>Šumperk, Balbínova 17</v>
      </c>
      <c r="G115" s="32"/>
      <c r="H115" s="32"/>
      <c r="I115" s="25" t="s">
        <v>22</v>
      </c>
      <c r="J115" s="62" t="str">
        <f>IF(J12="","",J12)</f>
        <v>22. 8. 2021</v>
      </c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5" t="s">
        <v>24</v>
      </c>
      <c r="D117" s="32"/>
      <c r="E117" s="32"/>
      <c r="F117" s="23" t="str">
        <f>E15</f>
        <v xml:space="preserve"> </v>
      </c>
      <c r="G117" s="32"/>
      <c r="H117" s="32"/>
      <c r="I117" s="25" t="s">
        <v>30</v>
      </c>
      <c r="J117" s="28" t="str">
        <f>E21</f>
        <v>Ing.Pavel Matura</v>
      </c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5" t="s">
        <v>28</v>
      </c>
      <c r="D118" s="32"/>
      <c r="E118" s="32"/>
      <c r="F118" s="23" t="str">
        <f>IF(E18="","",E18)</f>
        <v>Vyplň údaj</v>
      </c>
      <c r="G118" s="32"/>
      <c r="H118" s="32"/>
      <c r="I118" s="25" t="s">
        <v>33</v>
      </c>
      <c r="J118" s="28" t="str">
        <f>E24</f>
        <v xml:space="preserve"> </v>
      </c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2"/>
      <c r="D119" s="32"/>
      <c r="E119" s="32"/>
      <c r="F119" s="32"/>
      <c r="G119" s="32"/>
      <c r="H119" s="32"/>
      <c r="I119" s="32"/>
      <c r="J119" s="32"/>
      <c r="K119" s="32"/>
      <c r="L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0" customFormat="1" ht="29.25" customHeight="1">
      <c r="A120" s="149"/>
      <c r="B120" s="150"/>
      <c r="C120" s="151" t="s">
        <v>108</v>
      </c>
      <c r="D120" s="152" t="s">
        <v>60</v>
      </c>
      <c r="E120" s="152" t="s">
        <v>56</v>
      </c>
      <c r="F120" s="152" t="s">
        <v>57</v>
      </c>
      <c r="G120" s="152" t="s">
        <v>109</v>
      </c>
      <c r="H120" s="152" t="s">
        <v>110</v>
      </c>
      <c r="I120" s="152" t="s">
        <v>111</v>
      </c>
      <c r="J120" s="153" t="s">
        <v>99</v>
      </c>
      <c r="K120" s="154" t="s">
        <v>112</v>
      </c>
      <c r="L120" s="155"/>
      <c r="M120" s="71" t="s">
        <v>1</v>
      </c>
      <c r="N120" s="72" t="s">
        <v>39</v>
      </c>
      <c r="O120" s="72" t="s">
        <v>113</v>
      </c>
      <c r="P120" s="72" t="s">
        <v>114</v>
      </c>
      <c r="Q120" s="72" t="s">
        <v>115</v>
      </c>
      <c r="R120" s="72" t="s">
        <v>116</v>
      </c>
      <c r="S120" s="72" t="s">
        <v>117</v>
      </c>
      <c r="T120" s="72" t="s">
        <v>118</v>
      </c>
      <c r="U120" s="73" t="s">
        <v>119</v>
      </c>
      <c r="V120" s="149"/>
      <c r="W120" s="149"/>
      <c r="X120" s="149"/>
      <c r="Y120" s="149"/>
      <c r="Z120" s="149"/>
      <c r="AA120" s="149"/>
      <c r="AB120" s="149"/>
      <c r="AC120" s="149"/>
      <c r="AD120" s="149"/>
      <c r="AE120" s="149"/>
    </row>
    <row r="121" spans="1:65" s="2" customFormat="1" ht="22.9" customHeight="1">
      <c r="A121" s="30"/>
      <c r="B121" s="31"/>
      <c r="C121" s="78" t="s">
        <v>120</v>
      </c>
      <c r="D121" s="32"/>
      <c r="E121" s="32"/>
      <c r="F121" s="32"/>
      <c r="G121" s="32"/>
      <c r="H121" s="32"/>
      <c r="I121" s="32"/>
      <c r="J121" s="156">
        <f>BK121</f>
        <v>0</v>
      </c>
      <c r="K121" s="32"/>
      <c r="L121" s="35"/>
      <c r="M121" s="74"/>
      <c r="N121" s="157"/>
      <c r="O121" s="75"/>
      <c r="P121" s="158">
        <f>P122+P125+P134+P136+P138</f>
        <v>0</v>
      </c>
      <c r="Q121" s="75"/>
      <c r="R121" s="158">
        <f>R122+R125+R134+R136+R138</f>
        <v>0</v>
      </c>
      <c r="S121" s="75"/>
      <c r="T121" s="158">
        <f>T122+T125+T134+T136+T138</f>
        <v>0.15745000000000001</v>
      </c>
      <c r="U121" s="76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3" t="s">
        <v>74</v>
      </c>
      <c r="AU121" s="13" t="s">
        <v>101</v>
      </c>
      <c r="BK121" s="159">
        <f>BK122+BK125+BK134+BK136+BK138</f>
        <v>0</v>
      </c>
    </row>
    <row r="122" spans="1:65" s="11" customFormat="1" ht="25.9" customHeight="1">
      <c r="B122" s="160"/>
      <c r="C122" s="161"/>
      <c r="D122" s="162" t="s">
        <v>74</v>
      </c>
      <c r="E122" s="163" t="s">
        <v>121</v>
      </c>
      <c r="F122" s="163" t="s">
        <v>351</v>
      </c>
      <c r="G122" s="161"/>
      <c r="H122" s="161"/>
      <c r="I122" s="164"/>
      <c r="J122" s="165">
        <f>BK122</f>
        <v>0</v>
      </c>
      <c r="K122" s="161"/>
      <c r="L122" s="166"/>
      <c r="M122" s="167"/>
      <c r="N122" s="168"/>
      <c r="O122" s="168"/>
      <c r="P122" s="169">
        <f>SUM(P123:P124)</f>
        <v>0</v>
      </c>
      <c r="Q122" s="168"/>
      <c r="R122" s="169">
        <f>SUM(R123:R124)</f>
        <v>0</v>
      </c>
      <c r="S122" s="168"/>
      <c r="T122" s="169">
        <f>SUM(T123:T124)</f>
        <v>0</v>
      </c>
      <c r="U122" s="170"/>
      <c r="AR122" s="171" t="s">
        <v>82</v>
      </c>
      <c r="AT122" s="172" t="s">
        <v>74</v>
      </c>
      <c r="AU122" s="172" t="s">
        <v>8</v>
      </c>
      <c r="AY122" s="171" t="s">
        <v>123</v>
      </c>
      <c r="BK122" s="173">
        <f>SUM(BK123:BK124)</f>
        <v>0</v>
      </c>
    </row>
    <row r="123" spans="1:65" s="2" customFormat="1" ht="24.2" customHeight="1">
      <c r="A123" s="30"/>
      <c r="B123" s="31"/>
      <c r="C123" s="174" t="s">
        <v>82</v>
      </c>
      <c r="D123" s="174" t="s">
        <v>124</v>
      </c>
      <c r="E123" s="175" t="s">
        <v>352</v>
      </c>
      <c r="F123" s="176" t="s">
        <v>353</v>
      </c>
      <c r="G123" s="177" t="s">
        <v>127</v>
      </c>
      <c r="H123" s="178">
        <v>1</v>
      </c>
      <c r="I123" s="179"/>
      <c r="J123" s="180">
        <f>ROUND(I123*H123,2)</f>
        <v>0</v>
      </c>
      <c r="K123" s="181"/>
      <c r="L123" s="35"/>
      <c r="M123" s="182" t="s">
        <v>1</v>
      </c>
      <c r="N123" s="183" t="s">
        <v>40</v>
      </c>
      <c r="O123" s="67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4">
        <f>S123*H123</f>
        <v>0</v>
      </c>
      <c r="U123" s="185" t="s">
        <v>1</v>
      </c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86" t="s">
        <v>135</v>
      </c>
      <c r="AT123" s="186" t="s">
        <v>124</v>
      </c>
      <c r="AU123" s="186" t="s">
        <v>82</v>
      </c>
      <c r="AY123" s="13" t="s">
        <v>123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3" t="s">
        <v>82</v>
      </c>
      <c r="BK123" s="187">
        <f>ROUND(I123*H123,2)</f>
        <v>0</v>
      </c>
      <c r="BL123" s="13" t="s">
        <v>135</v>
      </c>
      <c r="BM123" s="186" t="s">
        <v>354</v>
      </c>
    </row>
    <row r="124" spans="1:65" s="2" customFormat="1" ht="29.25">
      <c r="A124" s="30"/>
      <c r="B124" s="31"/>
      <c r="C124" s="32"/>
      <c r="D124" s="199" t="s">
        <v>355</v>
      </c>
      <c r="E124" s="32"/>
      <c r="F124" s="200" t="s">
        <v>356</v>
      </c>
      <c r="G124" s="32"/>
      <c r="H124" s="32"/>
      <c r="I124" s="201"/>
      <c r="J124" s="32"/>
      <c r="K124" s="32"/>
      <c r="L124" s="35"/>
      <c r="M124" s="202"/>
      <c r="N124" s="203"/>
      <c r="O124" s="67"/>
      <c r="P124" s="67"/>
      <c r="Q124" s="67"/>
      <c r="R124" s="67"/>
      <c r="S124" s="67"/>
      <c r="T124" s="67"/>
      <c r="U124" s="68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3" t="s">
        <v>355</v>
      </c>
      <c r="AU124" s="13" t="s">
        <v>82</v>
      </c>
    </row>
    <row r="125" spans="1:65" s="11" customFormat="1" ht="25.9" customHeight="1">
      <c r="B125" s="160"/>
      <c r="C125" s="161"/>
      <c r="D125" s="162" t="s">
        <v>74</v>
      </c>
      <c r="E125" s="163" t="s">
        <v>133</v>
      </c>
      <c r="F125" s="163" t="s">
        <v>357</v>
      </c>
      <c r="G125" s="161"/>
      <c r="H125" s="161"/>
      <c r="I125" s="164"/>
      <c r="J125" s="165">
        <f>BK125</f>
        <v>0</v>
      </c>
      <c r="K125" s="161"/>
      <c r="L125" s="166"/>
      <c r="M125" s="167"/>
      <c r="N125" s="168"/>
      <c r="O125" s="168"/>
      <c r="P125" s="169">
        <f>SUM(P126:P133)</f>
        <v>0</v>
      </c>
      <c r="Q125" s="168"/>
      <c r="R125" s="169">
        <f>SUM(R126:R133)</f>
        <v>0</v>
      </c>
      <c r="S125" s="168"/>
      <c r="T125" s="169">
        <f>SUM(T126:T133)</f>
        <v>0.15745000000000001</v>
      </c>
      <c r="U125" s="170"/>
      <c r="AR125" s="171" t="s">
        <v>82</v>
      </c>
      <c r="AT125" s="172" t="s">
        <v>74</v>
      </c>
      <c r="AU125" s="172" t="s">
        <v>8</v>
      </c>
      <c r="AY125" s="171" t="s">
        <v>123</v>
      </c>
      <c r="BK125" s="173">
        <f>SUM(BK126:BK133)</f>
        <v>0</v>
      </c>
    </row>
    <row r="126" spans="1:65" s="2" customFormat="1" ht="24.2" customHeight="1">
      <c r="A126" s="30"/>
      <c r="B126" s="31"/>
      <c r="C126" s="174" t="s">
        <v>84</v>
      </c>
      <c r="D126" s="174" t="s">
        <v>124</v>
      </c>
      <c r="E126" s="175" t="s">
        <v>358</v>
      </c>
      <c r="F126" s="176" t="s">
        <v>359</v>
      </c>
      <c r="G126" s="177" t="s">
        <v>127</v>
      </c>
      <c r="H126" s="178">
        <v>35</v>
      </c>
      <c r="I126" s="179"/>
      <c r="J126" s="180">
        <f>ROUND(I126*H126,2)</f>
        <v>0</v>
      </c>
      <c r="K126" s="181"/>
      <c r="L126" s="35"/>
      <c r="M126" s="182" t="s">
        <v>1</v>
      </c>
      <c r="N126" s="183" t="s">
        <v>40</v>
      </c>
      <c r="O126" s="67"/>
      <c r="P126" s="184">
        <f>O126*H126</f>
        <v>0</v>
      </c>
      <c r="Q126" s="184">
        <v>0</v>
      </c>
      <c r="R126" s="184">
        <f>Q126*H126</f>
        <v>0</v>
      </c>
      <c r="S126" s="184">
        <v>6.9999999999999994E-5</v>
      </c>
      <c r="T126" s="184">
        <f>S126*H126</f>
        <v>2.4499999999999999E-3</v>
      </c>
      <c r="U126" s="185" t="s">
        <v>1</v>
      </c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86" t="s">
        <v>135</v>
      </c>
      <c r="AT126" s="186" t="s">
        <v>124</v>
      </c>
      <c r="AU126" s="186" t="s">
        <v>82</v>
      </c>
      <c r="AY126" s="13" t="s">
        <v>123</v>
      </c>
      <c r="BE126" s="187">
        <f>IF(N126="základní",J126,0)</f>
        <v>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3" t="s">
        <v>82</v>
      </c>
      <c r="BK126" s="187">
        <f>ROUND(I126*H126,2)</f>
        <v>0</v>
      </c>
      <c r="BL126" s="13" t="s">
        <v>135</v>
      </c>
      <c r="BM126" s="186" t="s">
        <v>360</v>
      </c>
    </row>
    <row r="127" spans="1:65" s="2" customFormat="1" ht="29.25">
      <c r="A127" s="30"/>
      <c r="B127" s="31"/>
      <c r="C127" s="32"/>
      <c r="D127" s="199" t="s">
        <v>355</v>
      </c>
      <c r="E127" s="32"/>
      <c r="F127" s="200" t="s">
        <v>361</v>
      </c>
      <c r="G127" s="32"/>
      <c r="H127" s="32"/>
      <c r="I127" s="201"/>
      <c r="J127" s="32"/>
      <c r="K127" s="32"/>
      <c r="L127" s="35"/>
      <c r="M127" s="202"/>
      <c r="N127" s="203"/>
      <c r="O127" s="67"/>
      <c r="P127" s="67"/>
      <c r="Q127" s="67"/>
      <c r="R127" s="67"/>
      <c r="S127" s="67"/>
      <c r="T127" s="67"/>
      <c r="U127" s="68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3" t="s">
        <v>355</v>
      </c>
      <c r="AU127" s="13" t="s">
        <v>82</v>
      </c>
    </row>
    <row r="128" spans="1:65" s="2" customFormat="1" ht="24.2" customHeight="1">
      <c r="A128" s="30"/>
      <c r="B128" s="31"/>
      <c r="C128" s="174" t="s">
        <v>129</v>
      </c>
      <c r="D128" s="174" t="s">
        <v>124</v>
      </c>
      <c r="E128" s="175" t="s">
        <v>362</v>
      </c>
      <c r="F128" s="176" t="s">
        <v>363</v>
      </c>
      <c r="G128" s="177" t="s">
        <v>138</v>
      </c>
      <c r="H128" s="178">
        <v>15</v>
      </c>
      <c r="I128" s="179"/>
      <c r="J128" s="180">
        <f>ROUND(I128*H128,2)</f>
        <v>0</v>
      </c>
      <c r="K128" s="181"/>
      <c r="L128" s="35"/>
      <c r="M128" s="182" t="s">
        <v>1</v>
      </c>
      <c r="N128" s="183" t="s">
        <v>40</v>
      </c>
      <c r="O128" s="67"/>
      <c r="P128" s="184">
        <f>O128*H128</f>
        <v>0</v>
      </c>
      <c r="Q128" s="184">
        <v>0</v>
      </c>
      <c r="R128" s="184">
        <f>Q128*H128</f>
        <v>0</v>
      </c>
      <c r="S128" s="184">
        <v>2E-3</v>
      </c>
      <c r="T128" s="184">
        <f>S128*H128</f>
        <v>0.03</v>
      </c>
      <c r="U128" s="185" t="s">
        <v>1</v>
      </c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86" t="s">
        <v>135</v>
      </c>
      <c r="AT128" s="186" t="s">
        <v>124</v>
      </c>
      <c r="AU128" s="186" t="s">
        <v>82</v>
      </c>
      <c r="AY128" s="13" t="s">
        <v>123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3" t="s">
        <v>82</v>
      </c>
      <c r="BK128" s="187">
        <f>ROUND(I128*H128,2)</f>
        <v>0</v>
      </c>
      <c r="BL128" s="13" t="s">
        <v>135</v>
      </c>
      <c r="BM128" s="186" t="s">
        <v>364</v>
      </c>
    </row>
    <row r="129" spans="1:65" s="2" customFormat="1" ht="29.25">
      <c r="A129" s="30"/>
      <c r="B129" s="31"/>
      <c r="C129" s="32"/>
      <c r="D129" s="199" t="s">
        <v>355</v>
      </c>
      <c r="E129" s="32"/>
      <c r="F129" s="200" t="s">
        <v>361</v>
      </c>
      <c r="G129" s="32"/>
      <c r="H129" s="32"/>
      <c r="I129" s="201"/>
      <c r="J129" s="32"/>
      <c r="K129" s="32"/>
      <c r="L129" s="35"/>
      <c r="M129" s="202"/>
      <c r="N129" s="203"/>
      <c r="O129" s="67"/>
      <c r="P129" s="67"/>
      <c r="Q129" s="67"/>
      <c r="R129" s="67"/>
      <c r="S129" s="67"/>
      <c r="T129" s="67"/>
      <c r="U129" s="68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3" t="s">
        <v>355</v>
      </c>
      <c r="AU129" s="13" t="s">
        <v>82</v>
      </c>
    </row>
    <row r="130" spans="1:65" s="2" customFormat="1" ht="24.2" customHeight="1">
      <c r="A130" s="30"/>
      <c r="B130" s="31"/>
      <c r="C130" s="174" t="s">
        <v>135</v>
      </c>
      <c r="D130" s="174" t="s">
        <v>124</v>
      </c>
      <c r="E130" s="175" t="s">
        <v>365</v>
      </c>
      <c r="F130" s="176" t="s">
        <v>366</v>
      </c>
      <c r="G130" s="177" t="s">
        <v>138</v>
      </c>
      <c r="H130" s="178">
        <v>25</v>
      </c>
      <c r="I130" s="179"/>
      <c r="J130" s="180">
        <f>ROUND(I130*H130,2)</f>
        <v>0</v>
      </c>
      <c r="K130" s="181"/>
      <c r="L130" s="35"/>
      <c r="M130" s="182" t="s">
        <v>1</v>
      </c>
      <c r="N130" s="183" t="s">
        <v>40</v>
      </c>
      <c r="O130" s="67"/>
      <c r="P130" s="184">
        <f>O130*H130</f>
        <v>0</v>
      </c>
      <c r="Q130" s="184">
        <v>0</v>
      </c>
      <c r="R130" s="184">
        <f>Q130*H130</f>
        <v>0</v>
      </c>
      <c r="S130" s="184">
        <v>5.0000000000000001E-3</v>
      </c>
      <c r="T130" s="184">
        <f>S130*H130</f>
        <v>0.125</v>
      </c>
      <c r="U130" s="185" t="s">
        <v>1</v>
      </c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86" t="s">
        <v>135</v>
      </c>
      <c r="AT130" s="186" t="s">
        <v>124</v>
      </c>
      <c r="AU130" s="186" t="s">
        <v>82</v>
      </c>
      <c r="AY130" s="13" t="s">
        <v>123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3" t="s">
        <v>82</v>
      </c>
      <c r="BK130" s="187">
        <f>ROUND(I130*H130,2)</f>
        <v>0</v>
      </c>
      <c r="BL130" s="13" t="s">
        <v>135</v>
      </c>
      <c r="BM130" s="186" t="s">
        <v>367</v>
      </c>
    </row>
    <row r="131" spans="1:65" s="2" customFormat="1" ht="29.25">
      <c r="A131" s="30"/>
      <c r="B131" s="31"/>
      <c r="C131" s="32"/>
      <c r="D131" s="199" t="s">
        <v>355</v>
      </c>
      <c r="E131" s="32"/>
      <c r="F131" s="200" t="s">
        <v>361</v>
      </c>
      <c r="G131" s="32"/>
      <c r="H131" s="32"/>
      <c r="I131" s="201"/>
      <c r="J131" s="32"/>
      <c r="K131" s="32"/>
      <c r="L131" s="35"/>
      <c r="M131" s="202"/>
      <c r="N131" s="203"/>
      <c r="O131" s="67"/>
      <c r="P131" s="67"/>
      <c r="Q131" s="67"/>
      <c r="R131" s="67"/>
      <c r="S131" s="67"/>
      <c r="T131" s="67"/>
      <c r="U131" s="68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3" t="s">
        <v>355</v>
      </c>
      <c r="AU131" s="13" t="s">
        <v>82</v>
      </c>
    </row>
    <row r="132" spans="1:65" s="2" customFormat="1" ht="24.2" customHeight="1">
      <c r="A132" s="30"/>
      <c r="B132" s="31"/>
      <c r="C132" s="174" t="s">
        <v>140</v>
      </c>
      <c r="D132" s="174" t="s">
        <v>124</v>
      </c>
      <c r="E132" s="175" t="s">
        <v>368</v>
      </c>
      <c r="F132" s="176" t="s">
        <v>369</v>
      </c>
      <c r="G132" s="177" t="s">
        <v>127</v>
      </c>
      <c r="H132" s="178">
        <v>15</v>
      </c>
      <c r="I132" s="179"/>
      <c r="J132" s="180">
        <f>ROUND(I132*H132,2)</f>
        <v>0</v>
      </c>
      <c r="K132" s="181"/>
      <c r="L132" s="35"/>
      <c r="M132" s="182" t="s">
        <v>1</v>
      </c>
      <c r="N132" s="183" t="s">
        <v>40</v>
      </c>
      <c r="O132" s="67"/>
      <c r="P132" s="184">
        <f>O132*H132</f>
        <v>0</v>
      </c>
      <c r="Q132" s="184">
        <v>0</v>
      </c>
      <c r="R132" s="184">
        <f>Q132*H132</f>
        <v>0</v>
      </c>
      <c r="S132" s="184">
        <v>0</v>
      </c>
      <c r="T132" s="184">
        <f>S132*H132</f>
        <v>0</v>
      </c>
      <c r="U132" s="185" t="s">
        <v>1</v>
      </c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86" t="s">
        <v>135</v>
      </c>
      <c r="AT132" s="186" t="s">
        <v>124</v>
      </c>
      <c r="AU132" s="186" t="s">
        <v>82</v>
      </c>
      <c r="AY132" s="13" t="s">
        <v>123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3" t="s">
        <v>82</v>
      </c>
      <c r="BK132" s="187">
        <f>ROUND(I132*H132,2)</f>
        <v>0</v>
      </c>
      <c r="BL132" s="13" t="s">
        <v>135</v>
      </c>
      <c r="BM132" s="186" t="s">
        <v>370</v>
      </c>
    </row>
    <row r="133" spans="1:65" s="2" customFormat="1" ht="48.75">
      <c r="A133" s="30"/>
      <c r="B133" s="31"/>
      <c r="C133" s="32"/>
      <c r="D133" s="199" t="s">
        <v>355</v>
      </c>
      <c r="E133" s="32"/>
      <c r="F133" s="200" t="s">
        <v>371</v>
      </c>
      <c r="G133" s="32"/>
      <c r="H133" s="32"/>
      <c r="I133" s="201"/>
      <c r="J133" s="32"/>
      <c r="K133" s="32"/>
      <c r="L133" s="35"/>
      <c r="M133" s="202"/>
      <c r="N133" s="203"/>
      <c r="O133" s="67"/>
      <c r="P133" s="67"/>
      <c r="Q133" s="67"/>
      <c r="R133" s="67"/>
      <c r="S133" s="67"/>
      <c r="T133" s="67"/>
      <c r="U133" s="68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T133" s="13" t="s">
        <v>355</v>
      </c>
      <c r="AU133" s="13" t="s">
        <v>82</v>
      </c>
    </row>
    <row r="134" spans="1:65" s="11" customFormat="1" ht="25.9" customHeight="1">
      <c r="B134" s="160"/>
      <c r="C134" s="161"/>
      <c r="D134" s="162" t="s">
        <v>74</v>
      </c>
      <c r="E134" s="163" t="s">
        <v>177</v>
      </c>
      <c r="F134" s="163" t="s">
        <v>372</v>
      </c>
      <c r="G134" s="161"/>
      <c r="H134" s="161"/>
      <c r="I134" s="164"/>
      <c r="J134" s="165">
        <f>BK134</f>
        <v>0</v>
      </c>
      <c r="K134" s="161"/>
      <c r="L134" s="166"/>
      <c r="M134" s="167"/>
      <c r="N134" s="168"/>
      <c r="O134" s="168"/>
      <c r="P134" s="169">
        <f>P135</f>
        <v>0</v>
      </c>
      <c r="Q134" s="168"/>
      <c r="R134" s="169">
        <f>R135</f>
        <v>0</v>
      </c>
      <c r="S134" s="168"/>
      <c r="T134" s="169">
        <f>T135</f>
        <v>0</v>
      </c>
      <c r="U134" s="170"/>
      <c r="AR134" s="171" t="s">
        <v>82</v>
      </c>
      <c r="AT134" s="172" t="s">
        <v>74</v>
      </c>
      <c r="AU134" s="172" t="s">
        <v>8</v>
      </c>
      <c r="AY134" s="171" t="s">
        <v>123</v>
      </c>
      <c r="BK134" s="173">
        <f>BK135</f>
        <v>0</v>
      </c>
    </row>
    <row r="135" spans="1:65" s="2" customFormat="1" ht="14.45" customHeight="1">
      <c r="A135" s="30"/>
      <c r="B135" s="31"/>
      <c r="C135" s="174" t="s">
        <v>328</v>
      </c>
      <c r="D135" s="174" t="s">
        <v>124</v>
      </c>
      <c r="E135" s="175" t="s">
        <v>373</v>
      </c>
      <c r="F135" s="176" t="s">
        <v>374</v>
      </c>
      <c r="G135" s="177" t="s">
        <v>375</v>
      </c>
      <c r="H135" s="178">
        <v>1</v>
      </c>
      <c r="I135" s="179"/>
      <c r="J135" s="180">
        <f>ROUND(I135*H135,2)</f>
        <v>0</v>
      </c>
      <c r="K135" s="181"/>
      <c r="L135" s="35"/>
      <c r="M135" s="182" t="s">
        <v>1</v>
      </c>
      <c r="N135" s="183" t="s">
        <v>40</v>
      </c>
      <c r="O135" s="67"/>
      <c r="P135" s="184">
        <f>O135*H135</f>
        <v>0</v>
      </c>
      <c r="Q135" s="184">
        <v>0</v>
      </c>
      <c r="R135" s="184">
        <f>Q135*H135</f>
        <v>0</v>
      </c>
      <c r="S135" s="184">
        <v>0</v>
      </c>
      <c r="T135" s="184">
        <f>S135*H135</f>
        <v>0</v>
      </c>
      <c r="U135" s="185" t="s">
        <v>1</v>
      </c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86" t="s">
        <v>376</v>
      </c>
      <c r="AT135" s="186" t="s">
        <v>124</v>
      </c>
      <c r="AU135" s="186" t="s">
        <v>82</v>
      </c>
      <c r="AY135" s="13" t="s">
        <v>123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3" t="s">
        <v>82</v>
      </c>
      <c r="BK135" s="187">
        <f>ROUND(I135*H135,2)</f>
        <v>0</v>
      </c>
      <c r="BL135" s="13" t="s">
        <v>376</v>
      </c>
      <c r="BM135" s="186" t="s">
        <v>377</v>
      </c>
    </row>
    <row r="136" spans="1:65" s="11" customFormat="1" ht="25.9" customHeight="1">
      <c r="B136" s="160"/>
      <c r="C136" s="161"/>
      <c r="D136" s="162" t="s">
        <v>74</v>
      </c>
      <c r="E136" s="163" t="s">
        <v>241</v>
      </c>
      <c r="F136" s="163" t="s">
        <v>378</v>
      </c>
      <c r="G136" s="161"/>
      <c r="H136" s="161"/>
      <c r="I136" s="164"/>
      <c r="J136" s="165">
        <f>BK136</f>
        <v>0</v>
      </c>
      <c r="K136" s="161"/>
      <c r="L136" s="166"/>
      <c r="M136" s="167"/>
      <c r="N136" s="168"/>
      <c r="O136" s="168"/>
      <c r="P136" s="169">
        <f>P137</f>
        <v>0</v>
      </c>
      <c r="Q136" s="168"/>
      <c r="R136" s="169">
        <f>R137</f>
        <v>0</v>
      </c>
      <c r="S136" s="168"/>
      <c r="T136" s="169">
        <f>T137</f>
        <v>0</v>
      </c>
      <c r="U136" s="170"/>
      <c r="AR136" s="171" t="s">
        <v>82</v>
      </c>
      <c r="AT136" s="172" t="s">
        <v>74</v>
      </c>
      <c r="AU136" s="172" t="s">
        <v>8</v>
      </c>
      <c r="AY136" s="171" t="s">
        <v>123</v>
      </c>
      <c r="BK136" s="173">
        <f>BK137</f>
        <v>0</v>
      </c>
    </row>
    <row r="137" spans="1:65" s="2" customFormat="1" ht="14.45" customHeight="1">
      <c r="A137" s="30"/>
      <c r="B137" s="31"/>
      <c r="C137" s="174" t="s">
        <v>332</v>
      </c>
      <c r="D137" s="174" t="s">
        <v>124</v>
      </c>
      <c r="E137" s="175" t="s">
        <v>303</v>
      </c>
      <c r="F137" s="176" t="s">
        <v>304</v>
      </c>
      <c r="G137" s="177" t="s">
        <v>305</v>
      </c>
      <c r="H137" s="178">
        <v>5</v>
      </c>
      <c r="I137" s="179"/>
      <c r="J137" s="180">
        <f>ROUND(I137*H137,2)</f>
        <v>0</v>
      </c>
      <c r="K137" s="181"/>
      <c r="L137" s="35"/>
      <c r="M137" s="182" t="s">
        <v>1</v>
      </c>
      <c r="N137" s="183" t="s">
        <v>40</v>
      </c>
      <c r="O137" s="67"/>
      <c r="P137" s="184">
        <f>O137*H137</f>
        <v>0</v>
      </c>
      <c r="Q137" s="184">
        <v>0</v>
      </c>
      <c r="R137" s="184">
        <f>Q137*H137</f>
        <v>0</v>
      </c>
      <c r="S137" s="184">
        <v>0</v>
      </c>
      <c r="T137" s="184">
        <f>S137*H137</f>
        <v>0</v>
      </c>
      <c r="U137" s="185" t="s">
        <v>1</v>
      </c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86" t="s">
        <v>135</v>
      </c>
      <c r="AT137" s="186" t="s">
        <v>124</v>
      </c>
      <c r="AU137" s="186" t="s">
        <v>82</v>
      </c>
      <c r="AY137" s="13" t="s">
        <v>123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3" t="s">
        <v>82</v>
      </c>
      <c r="BK137" s="187">
        <f>ROUND(I137*H137,2)</f>
        <v>0</v>
      </c>
      <c r="BL137" s="13" t="s">
        <v>135</v>
      </c>
      <c r="BM137" s="186" t="s">
        <v>379</v>
      </c>
    </row>
    <row r="138" spans="1:65" s="11" customFormat="1" ht="25.9" customHeight="1">
      <c r="B138" s="160"/>
      <c r="C138" s="161"/>
      <c r="D138" s="162" t="s">
        <v>74</v>
      </c>
      <c r="E138" s="163" t="s">
        <v>266</v>
      </c>
      <c r="F138" s="163" t="s">
        <v>380</v>
      </c>
      <c r="G138" s="161"/>
      <c r="H138" s="161"/>
      <c r="I138" s="164"/>
      <c r="J138" s="165">
        <f>BK138</f>
        <v>0</v>
      </c>
      <c r="K138" s="161"/>
      <c r="L138" s="166"/>
      <c r="M138" s="167"/>
      <c r="N138" s="168"/>
      <c r="O138" s="168"/>
      <c r="P138" s="169">
        <f>P139</f>
        <v>0</v>
      </c>
      <c r="Q138" s="168"/>
      <c r="R138" s="169">
        <f>R139</f>
        <v>0</v>
      </c>
      <c r="S138" s="168"/>
      <c r="T138" s="169">
        <f>T139</f>
        <v>0</v>
      </c>
      <c r="U138" s="170"/>
      <c r="AR138" s="171" t="s">
        <v>82</v>
      </c>
      <c r="AT138" s="172" t="s">
        <v>74</v>
      </c>
      <c r="AU138" s="172" t="s">
        <v>8</v>
      </c>
      <c r="AY138" s="171" t="s">
        <v>123</v>
      </c>
      <c r="BK138" s="173">
        <f>BK139</f>
        <v>0</v>
      </c>
    </row>
    <row r="139" spans="1:65" s="2" customFormat="1" ht="14.45" customHeight="1">
      <c r="A139" s="30"/>
      <c r="B139" s="31"/>
      <c r="C139" s="174" t="s">
        <v>144</v>
      </c>
      <c r="D139" s="174" t="s">
        <v>124</v>
      </c>
      <c r="E139" s="175" t="s">
        <v>303</v>
      </c>
      <c r="F139" s="176" t="s">
        <v>304</v>
      </c>
      <c r="G139" s="177" t="s">
        <v>305</v>
      </c>
      <c r="H139" s="178">
        <v>8</v>
      </c>
      <c r="I139" s="179"/>
      <c r="J139" s="180">
        <f>ROUND(I139*H139,2)</f>
        <v>0</v>
      </c>
      <c r="K139" s="181"/>
      <c r="L139" s="35"/>
      <c r="M139" s="209" t="s">
        <v>1</v>
      </c>
      <c r="N139" s="210" t="s">
        <v>40</v>
      </c>
      <c r="O139" s="206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7">
        <f>S139*H139</f>
        <v>0</v>
      </c>
      <c r="U139" s="208" t="s">
        <v>1</v>
      </c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86" t="s">
        <v>135</v>
      </c>
      <c r="AT139" s="186" t="s">
        <v>124</v>
      </c>
      <c r="AU139" s="186" t="s">
        <v>82</v>
      </c>
      <c r="AY139" s="13" t="s">
        <v>123</v>
      </c>
      <c r="BE139" s="187">
        <f>IF(N139="základní",J139,0)</f>
        <v>0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13" t="s">
        <v>82</v>
      </c>
      <c r="BK139" s="187">
        <f>ROUND(I139*H139,2)</f>
        <v>0</v>
      </c>
      <c r="BL139" s="13" t="s">
        <v>135</v>
      </c>
      <c r="BM139" s="186" t="s">
        <v>381</v>
      </c>
    </row>
    <row r="140" spans="1:65" s="2" customFormat="1" ht="6.95" customHeight="1">
      <c r="A140" s="30"/>
      <c r="B140" s="50"/>
      <c r="C140" s="51"/>
      <c r="D140" s="51"/>
      <c r="E140" s="51"/>
      <c r="F140" s="51"/>
      <c r="G140" s="51"/>
      <c r="H140" s="51"/>
      <c r="I140" s="51"/>
      <c r="J140" s="51"/>
      <c r="K140" s="51"/>
      <c r="L140" s="35"/>
      <c r="M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</row>
  </sheetData>
  <sheetProtection algorithmName="SHA-512" hashValue="ne7/RTZgEtF/nKIU8M6xyHNObHme0CPxEkC68Y8SpsS9uyt24Z/7pK7v0kUkNg09EPSnGZz3Hs2IUIZUP4nscQ==" saltValue="mB2iHYbpHDcaEv4bmiWbpeIrgL7FPE/4v0v5+mJ3fW8TenlBHmfPLtbM8PPGcXBL6LSNST4lTBsSC2SDKBqowA==" spinCount="100000" sheet="1" objects="1" scenarios="1" formatColumns="0" formatRows="0" autoFilter="0"/>
  <autoFilter ref="C120:K139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01 - Silnoproudá elektroi...</vt:lpstr>
      <vt:lpstr>02 - Slaboproudá elektroi...</vt:lpstr>
      <vt:lpstr>03 - Dodávky - Rozvaděč RB</vt:lpstr>
      <vt:lpstr>04 - VRN - Vedlejší rozpo...</vt:lpstr>
      <vt:lpstr>'01 - Silnoproudá elektroi...'!Názvy_tisku</vt:lpstr>
      <vt:lpstr>'02 - Slaboproudá elektroi...'!Názvy_tisku</vt:lpstr>
      <vt:lpstr>'03 - Dodávky - Rozvaděč RB'!Názvy_tisku</vt:lpstr>
      <vt:lpstr>'04 - VRN - Vedlejší rozpo...'!Názvy_tisku</vt:lpstr>
      <vt:lpstr>'Rekapitulace stavby'!Názvy_tisku</vt:lpstr>
      <vt:lpstr>'01 - Silnoproudá elektroi...'!Oblast_tisku</vt:lpstr>
      <vt:lpstr>'02 - Slaboproudá elektroi...'!Oblast_tisku</vt:lpstr>
      <vt:lpstr>'03 - Dodávky - Rozvaděč RB'!Oblast_tisku</vt:lpstr>
      <vt:lpstr>'04 - VRN - Vedlejší rozpo...'!Oblast_tisku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PRECISION-T3600\Pavel</dc:creator>
  <cp:lastModifiedBy>Salcburgerová Lenka, Ing.</cp:lastModifiedBy>
  <dcterms:created xsi:type="dcterms:W3CDTF">2021-09-11T17:56:36Z</dcterms:created>
  <dcterms:modified xsi:type="dcterms:W3CDTF">2021-10-21T11:43:44Z</dcterms:modified>
</cp:coreProperties>
</file>